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25" windowWidth="14940" windowHeight="8370"/>
  </bookViews>
  <sheets>
    <sheet name="Fuel Prices" sheetId="12" r:id="rId1"/>
  </sheets>
  <definedNames>
    <definedName name="active_fuel_names">'Fuel Prices'!$G$7:$G$54</definedName>
    <definedName name="active_fuel_prices">'Fuel Prices'!$J$7:$J$54</definedName>
    <definedName name="active_fuel_prices_euros">'Fuel Prices'!$F$7:$F$54</definedName>
    <definedName name="active_fuel_prices_euros_to_copy">#REF!</definedName>
    <definedName name="for_plexos_all_scenarios_header_left">#REF!</definedName>
    <definedName name="FX_GBP">'Fuel Prices'!$C$8</definedName>
    <definedName name="FX_USD">'Fuel Prices'!$C$7</definedName>
    <definedName name="gb_for_plexos">'Fuel Prices'!$AR$7:$BA$211</definedName>
    <definedName name="Peat_zero">'Fuel Prices'!$C$62</definedName>
    <definedName name="roi_ni_for_plexos">'Fuel Prices'!$AE$7:$AN$211</definedName>
    <definedName name="scen">'Fuel Prices'!$B$2</definedName>
    <definedName name="scenarios_euros_header_cell">#REF!</definedName>
    <definedName name="scenarios_header_cell">#REF!</definedName>
    <definedName name="various_scenarios_fuel_names">#REF!</definedName>
  </definedNames>
  <calcPr calcId="125725"/>
</workbook>
</file>

<file path=xl/calcChain.xml><?xml version="1.0" encoding="utf-8"?>
<calcChain xmlns="http://schemas.openxmlformats.org/spreadsheetml/2006/main">
  <c r="I100" i="12"/>
  <c r="AT68"/>
  <c r="I101"/>
  <c r="AT69"/>
  <c r="I102"/>
  <c r="AT70"/>
  <c r="I103"/>
  <c r="AT71"/>
  <c r="AT72"/>
  <c r="AT73"/>
  <c r="AT74"/>
  <c r="AT75"/>
  <c r="AT76"/>
  <c r="AT77"/>
  <c r="AT78"/>
  <c r="AT79"/>
  <c r="AT80"/>
  <c r="AT81"/>
  <c r="AT82"/>
  <c r="AT83"/>
  <c r="AT84"/>
  <c r="AT85"/>
  <c r="AT86"/>
  <c r="AT87"/>
  <c r="AT88"/>
  <c r="AT89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T107"/>
  <c r="AT108"/>
  <c r="AT109"/>
  <c r="AT110"/>
  <c r="AT111"/>
  <c r="AT112"/>
  <c r="AT113"/>
  <c r="AT114"/>
  <c r="AT115"/>
  <c r="I110"/>
  <c r="AT116"/>
  <c r="I111"/>
  <c r="AT117"/>
  <c r="I112"/>
  <c r="AT118"/>
  <c r="I113"/>
  <c r="AT119"/>
  <c r="AT120"/>
  <c r="AT121"/>
  <c r="AT122"/>
  <c r="AT123"/>
  <c r="AT124"/>
  <c r="AT125"/>
  <c r="AT126"/>
  <c r="AT127"/>
  <c r="AT128"/>
  <c r="AT129"/>
  <c r="AT130"/>
  <c r="AT131"/>
  <c r="AT132"/>
  <c r="AT133"/>
  <c r="AT134"/>
  <c r="AT135"/>
  <c r="AT136"/>
  <c r="AT137"/>
  <c r="AT138"/>
  <c r="AT139"/>
  <c r="AT140"/>
  <c r="AT141"/>
  <c r="AT142"/>
  <c r="AT143"/>
  <c r="AT144"/>
  <c r="AT145"/>
  <c r="AT146"/>
  <c r="AT147"/>
  <c r="AT148"/>
  <c r="AT149"/>
  <c r="AT150"/>
  <c r="AT151"/>
  <c r="AT152"/>
  <c r="AT153"/>
  <c r="AT154"/>
  <c r="AT155"/>
  <c r="AT156"/>
  <c r="AT157"/>
  <c r="AT158"/>
  <c r="AT159"/>
  <c r="AT160"/>
  <c r="AT161"/>
  <c r="AT162"/>
  <c r="AT163"/>
  <c r="BE186"/>
  <c r="BE187"/>
  <c r="BE188"/>
  <c r="BE189"/>
  <c r="BE199"/>
  <c r="BE200"/>
  <c r="BE201"/>
  <c r="BE202"/>
  <c r="BE212"/>
  <c r="BE213"/>
  <c r="BE214"/>
  <c r="BE215"/>
  <c r="BE173"/>
  <c r="BE174"/>
  <c r="BE175"/>
  <c r="BE176"/>
  <c r="BA173"/>
  <c r="BA174"/>
  <c r="BA175"/>
  <c r="BA176"/>
  <c r="BA177"/>
  <c r="BA178"/>
  <c r="BA179"/>
  <c r="BA180"/>
  <c r="BA181"/>
  <c r="BA182"/>
  <c r="BA183"/>
  <c r="BA184"/>
  <c r="BA185"/>
  <c r="BA186"/>
  <c r="BA187"/>
  <c r="BA188"/>
  <c r="BA189"/>
  <c r="BA190"/>
  <c r="BA191"/>
  <c r="BA192"/>
  <c r="BA193"/>
  <c r="BA194"/>
  <c r="BA195"/>
  <c r="BA196"/>
  <c r="BA197"/>
  <c r="BA198"/>
  <c r="BA199"/>
  <c r="BA200"/>
  <c r="BA201"/>
  <c r="BA202"/>
  <c r="BA203"/>
  <c r="BA204"/>
  <c r="BA205"/>
  <c r="BA206"/>
  <c r="BA207"/>
  <c r="BA208"/>
  <c r="BA209"/>
  <c r="BA210"/>
  <c r="BA211"/>
  <c r="BA212"/>
  <c r="BA213"/>
  <c r="BA214"/>
  <c r="BA215"/>
  <c r="BA116"/>
  <c r="BA117"/>
  <c r="BA118"/>
  <c r="BA119"/>
  <c r="BA120"/>
  <c r="BA121"/>
  <c r="BA122"/>
  <c r="BA123"/>
  <c r="BA124"/>
  <c r="BA125"/>
  <c r="BA126"/>
  <c r="BA127"/>
  <c r="BA128"/>
  <c r="BA129"/>
  <c r="BA130"/>
  <c r="BA131"/>
  <c r="BA132"/>
  <c r="BA133"/>
  <c r="BA134"/>
  <c r="BA135"/>
  <c r="BA136"/>
  <c r="BA137"/>
  <c r="BA138"/>
  <c r="BA139"/>
  <c r="BA140"/>
  <c r="BA141"/>
  <c r="BA142"/>
  <c r="BA143"/>
  <c r="BA144"/>
  <c r="BA145"/>
  <c r="BA146"/>
  <c r="BA147"/>
  <c r="BA148"/>
  <c r="BA149"/>
  <c r="BA150"/>
  <c r="BA151"/>
  <c r="BA152"/>
  <c r="BA153"/>
  <c r="BA154"/>
  <c r="BA155"/>
  <c r="BA156"/>
  <c r="BA157"/>
  <c r="BA158"/>
  <c r="BA159"/>
  <c r="BA160"/>
  <c r="BA161"/>
  <c r="BA162"/>
  <c r="BA163"/>
  <c r="AN55"/>
  <c r="AN56"/>
  <c r="AN57"/>
  <c r="AN58"/>
  <c r="AN59"/>
  <c r="AN60"/>
  <c r="AN61"/>
  <c r="AN62"/>
  <c r="AN63"/>
  <c r="AN64"/>
  <c r="AN65"/>
  <c r="AN66"/>
  <c r="AN67"/>
  <c r="AN68"/>
  <c r="AN69"/>
  <c r="AN70"/>
  <c r="AN71"/>
  <c r="AN72"/>
  <c r="AN73"/>
  <c r="AN74"/>
  <c r="AN75"/>
  <c r="AN76"/>
  <c r="AN77"/>
  <c r="AN78"/>
  <c r="AN79"/>
  <c r="AN80"/>
  <c r="AN81"/>
  <c r="AN82"/>
  <c r="AN83"/>
  <c r="AN84"/>
  <c r="AN85"/>
  <c r="AN86"/>
  <c r="AN87"/>
  <c r="AN88"/>
  <c r="AN89"/>
  <c r="AN90"/>
  <c r="AN91"/>
  <c r="AN92"/>
  <c r="AN93"/>
  <c r="AN94"/>
  <c r="AN95"/>
  <c r="AN96"/>
  <c r="AN97"/>
  <c r="AN98"/>
  <c r="AN99"/>
  <c r="AN100"/>
  <c r="AN101"/>
  <c r="AN102"/>
  <c r="AN103"/>
  <c r="AN104"/>
  <c r="AN105"/>
  <c r="AN106"/>
  <c r="AN107"/>
  <c r="AN108"/>
  <c r="AN109"/>
  <c r="AN110"/>
  <c r="AN111"/>
  <c r="AN112"/>
  <c r="AN113"/>
  <c r="AN114"/>
  <c r="AN115"/>
  <c r="AN116"/>
  <c r="AN117"/>
  <c r="AN118"/>
  <c r="AN119"/>
  <c r="AN120"/>
  <c r="AN121"/>
  <c r="AN122"/>
  <c r="AN123"/>
  <c r="AN124"/>
  <c r="AN125"/>
  <c r="AN126"/>
  <c r="AN127"/>
  <c r="AN128"/>
  <c r="AN129"/>
  <c r="AN130"/>
  <c r="AN131"/>
  <c r="AN132"/>
  <c r="AN133"/>
  <c r="AN134"/>
  <c r="AN135"/>
  <c r="AN136"/>
  <c r="AN137"/>
  <c r="AN138"/>
  <c r="AN139"/>
  <c r="AN140"/>
  <c r="AN141"/>
  <c r="AN142"/>
  <c r="AN143"/>
  <c r="AN144"/>
  <c r="AN145"/>
  <c r="AN146"/>
  <c r="AN147"/>
  <c r="AN148"/>
  <c r="AN149"/>
  <c r="AN150"/>
  <c r="AN151"/>
  <c r="AN152"/>
  <c r="AN153"/>
  <c r="AN154"/>
  <c r="AN155"/>
  <c r="AN156"/>
  <c r="AN157"/>
  <c r="AN158"/>
  <c r="AN159"/>
  <c r="AN160"/>
  <c r="AN161"/>
  <c r="AN162"/>
  <c r="AN163"/>
  <c r="AN164"/>
  <c r="AN165"/>
  <c r="AN166"/>
  <c r="AN167"/>
  <c r="AN168"/>
  <c r="AN169"/>
  <c r="AN170"/>
  <c r="AN171"/>
  <c r="AN172"/>
  <c r="AN173"/>
  <c r="AN174"/>
  <c r="AN175"/>
  <c r="AN176"/>
  <c r="AN177"/>
  <c r="AN178"/>
  <c r="AN179"/>
  <c r="AN180"/>
  <c r="AN181"/>
  <c r="AN182"/>
  <c r="AN183"/>
  <c r="AN184"/>
  <c r="AN185"/>
  <c r="AN186"/>
  <c r="AN187"/>
  <c r="AN188"/>
  <c r="AN189"/>
  <c r="AN190"/>
  <c r="AN191"/>
  <c r="AN192"/>
  <c r="AN193"/>
  <c r="AN194"/>
  <c r="AN195"/>
  <c r="AN196"/>
  <c r="AN197"/>
  <c r="AN198"/>
  <c r="AN199"/>
  <c r="AN200"/>
  <c r="AN201"/>
  <c r="AN202"/>
  <c r="AN203"/>
  <c r="AN204"/>
  <c r="AN205"/>
  <c r="AN206"/>
  <c r="AN207"/>
  <c r="AN208"/>
  <c r="AN209"/>
  <c r="AN210"/>
  <c r="AN211"/>
  <c r="AN212"/>
  <c r="AN213"/>
  <c r="AN214"/>
  <c r="AN215"/>
  <c r="AN54"/>
  <c r="AN8"/>
  <c r="AN9"/>
  <c r="AN10"/>
  <c r="AN11"/>
  <c r="AN12"/>
  <c r="AN13"/>
  <c r="AN14"/>
  <c r="AN15"/>
  <c r="AN16"/>
  <c r="AN17"/>
  <c r="AN18"/>
  <c r="AN19"/>
  <c r="AN20"/>
  <c r="AN21"/>
  <c r="AN22"/>
  <c r="AN23"/>
  <c r="AN24"/>
  <c r="AN25"/>
  <c r="AN26"/>
  <c r="AN27"/>
  <c r="AN28"/>
  <c r="AN29"/>
  <c r="AN30"/>
  <c r="AN31"/>
  <c r="AN32"/>
  <c r="AN33"/>
  <c r="AN34"/>
  <c r="AN35"/>
  <c r="AN36"/>
  <c r="AN37"/>
  <c r="AN38"/>
  <c r="AN39"/>
  <c r="AN40"/>
  <c r="AN41"/>
  <c r="AN42"/>
  <c r="AN43"/>
  <c r="AN44"/>
  <c r="AN45"/>
  <c r="AN46"/>
  <c r="AN47"/>
  <c r="AN48"/>
  <c r="AN49"/>
  <c r="AN50"/>
  <c r="AN51"/>
  <c r="AN52"/>
  <c r="AN53"/>
  <c r="I68"/>
  <c r="R58"/>
  <c r="U58" s="1"/>
  <c r="AC58" s="1"/>
  <c r="AG163" s="1"/>
  <c r="R57"/>
  <c r="R56"/>
  <c r="U56" s="1"/>
  <c r="R55"/>
  <c r="R54"/>
  <c r="AB54" s="1"/>
  <c r="AT7"/>
  <c r="I69"/>
  <c r="I70"/>
  <c r="AT9" s="1"/>
  <c r="I71"/>
  <c r="I72"/>
  <c r="AT11" s="1"/>
  <c r="AT12"/>
  <c r="AT14"/>
  <c r="AT16"/>
  <c r="AT18"/>
  <c r="I82"/>
  <c r="AT20" s="1"/>
  <c r="I83"/>
  <c r="I84"/>
  <c r="AT22" s="1"/>
  <c r="I85"/>
  <c r="AT24"/>
  <c r="AT28"/>
  <c r="AT32"/>
  <c r="AT36"/>
  <c r="AT40"/>
  <c r="AT44"/>
  <c r="AT48"/>
  <c r="AT52"/>
  <c r="AT56"/>
  <c r="AT60"/>
  <c r="AT64"/>
  <c r="AA55"/>
  <c r="AG55" s="1"/>
  <c r="M29"/>
  <c r="AA29" s="1"/>
  <c r="AG29"/>
  <c r="AA56"/>
  <c r="AG56" s="1"/>
  <c r="M30"/>
  <c r="AA30" s="1"/>
  <c r="AG30" s="1"/>
  <c r="AA57"/>
  <c r="AG57" s="1"/>
  <c r="M31"/>
  <c r="AA31" s="1"/>
  <c r="AG31" s="1"/>
  <c r="AA58"/>
  <c r="AG58" s="1"/>
  <c r="M32"/>
  <c r="AA32" s="1"/>
  <c r="AG32" s="1"/>
  <c r="AG199"/>
  <c r="AG186"/>
  <c r="M16"/>
  <c r="AA16" s="1"/>
  <c r="AG16" s="1"/>
  <c r="AG173" s="1"/>
  <c r="M17"/>
  <c r="AA17" s="1"/>
  <c r="AG17" s="1"/>
  <c r="AG174" s="1"/>
  <c r="M18"/>
  <c r="AA18" s="1"/>
  <c r="AG18" s="1"/>
  <c r="AG175" s="1"/>
  <c r="M19"/>
  <c r="AA19" s="1"/>
  <c r="AG19" s="1"/>
  <c r="AG176" s="1"/>
  <c r="U55"/>
  <c r="AC55" s="1"/>
  <c r="AG160" s="1"/>
  <c r="AC56"/>
  <c r="AG161" s="1"/>
  <c r="U57"/>
  <c r="AC57" s="1"/>
  <c r="AG162" s="1"/>
  <c r="AC42"/>
  <c r="AG147" s="1"/>
  <c r="AC43"/>
  <c r="AG148" s="1"/>
  <c r="AC44"/>
  <c r="AG149" s="1"/>
  <c r="AC45"/>
  <c r="AG150" s="1"/>
  <c r="R29"/>
  <c r="U29" s="1"/>
  <c r="AC29" s="1"/>
  <c r="AG134" s="1"/>
  <c r="R30"/>
  <c r="U30" s="1"/>
  <c r="AC30" s="1"/>
  <c r="AG135" s="1"/>
  <c r="R31"/>
  <c r="U31" s="1"/>
  <c r="AC31" s="1"/>
  <c r="AG136" s="1"/>
  <c r="R32"/>
  <c r="U32" s="1"/>
  <c r="AC32" s="1"/>
  <c r="AG137" s="1"/>
  <c r="U16"/>
  <c r="AC16" s="1"/>
  <c r="AG121" s="1"/>
  <c r="U17"/>
  <c r="AC17"/>
  <c r="AG122" s="1"/>
  <c r="U18"/>
  <c r="AC18" s="1"/>
  <c r="AG123" s="1"/>
  <c r="U19"/>
  <c r="AC19"/>
  <c r="AG124" s="1"/>
  <c r="AB55"/>
  <c r="AG108" s="1"/>
  <c r="AB57"/>
  <c r="AG110" s="1"/>
  <c r="R42"/>
  <c r="AB42" s="1"/>
  <c r="AG95" s="1"/>
  <c r="R43"/>
  <c r="AB43"/>
  <c r="AG96" s="1"/>
  <c r="R44"/>
  <c r="AB44" s="1"/>
  <c r="AG97" s="1"/>
  <c r="R45"/>
  <c r="AB45" s="1"/>
  <c r="AG98" s="1"/>
  <c r="AB29"/>
  <c r="AG82" s="1"/>
  <c r="AB31"/>
  <c r="AG84" s="1"/>
  <c r="C9"/>
  <c r="R17" s="1"/>
  <c r="AB17" s="1"/>
  <c r="AG70" s="1"/>
  <c r="M7"/>
  <c r="AA7" s="1"/>
  <c r="AG7" s="1"/>
  <c r="M42"/>
  <c r="AA42" s="1"/>
  <c r="AG42" s="1"/>
  <c r="M43"/>
  <c r="AA43" s="1"/>
  <c r="AG43" s="1"/>
  <c r="M44"/>
  <c r="AA44" s="1"/>
  <c r="AG44" s="1"/>
  <c r="M45"/>
  <c r="AA45" s="1"/>
  <c r="AG45" s="1"/>
  <c r="M41"/>
  <c r="M28"/>
  <c r="R41"/>
  <c r="U15"/>
  <c r="M15"/>
  <c r="R28"/>
  <c r="R20"/>
  <c r="AB20" s="1"/>
  <c r="I114"/>
  <c r="M38"/>
  <c r="AA38" s="1"/>
  <c r="AG38" s="1"/>
  <c r="M40"/>
  <c r="M37"/>
  <c r="M36"/>
  <c r="AA36" s="1"/>
  <c r="M35"/>
  <c r="M34"/>
  <c r="AA34" s="1"/>
  <c r="AG34" s="1"/>
  <c r="M33"/>
  <c r="M39"/>
  <c r="AA39" s="1"/>
  <c r="AG39" s="1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92"/>
  <c r="BA93"/>
  <c r="BA94"/>
  <c r="BA95"/>
  <c r="BA96"/>
  <c r="BA97"/>
  <c r="BA98"/>
  <c r="BA99"/>
  <c r="BA100"/>
  <c r="BA101"/>
  <c r="BA102"/>
  <c r="BA103"/>
  <c r="BA104"/>
  <c r="BA105"/>
  <c r="BA106"/>
  <c r="BA107"/>
  <c r="BA108"/>
  <c r="BA109"/>
  <c r="BA110"/>
  <c r="BA111"/>
  <c r="BA112"/>
  <c r="BA113"/>
  <c r="BA114"/>
  <c r="BA115"/>
  <c r="BA164"/>
  <c r="BA165"/>
  <c r="BA166"/>
  <c r="BA167"/>
  <c r="BA168"/>
  <c r="BA169"/>
  <c r="BA170"/>
  <c r="BA171"/>
  <c r="BA172"/>
  <c r="AC37"/>
  <c r="BE211"/>
  <c r="BE210"/>
  <c r="BE209"/>
  <c r="BE208"/>
  <c r="BE207"/>
  <c r="BE206"/>
  <c r="BE205"/>
  <c r="BE204"/>
  <c r="BE203"/>
  <c r="BE198"/>
  <c r="BE197"/>
  <c r="BE196"/>
  <c r="BE195"/>
  <c r="BE194"/>
  <c r="BE193"/>
  <c r="BE192"/>
  <c r="BE191"/>
  <c r="BE190"/>
  <c r="BE185"/>
  <c r="BE184"/>
  <c r="BE183"/>
  <c r="BE182"/>
  <c r="BE181"/>
  <c r="BE180"/>
  <c r="BE179"/>
  <c r="BE178"/>
  <c r="BE177"/>
  <c r="BE172"/>
  <c r="BE171"/>
  <c r="BE170"/>
  <c r="BE169"/>
  <c r="BE168"/>
  <c r="BE167"/>
  <c r="BE166"/>
  <c r="BE165"/>
  <c r="BE164"/>
  <c r="AA46"/>
  <c r="AG46" s="1"/>
  <c r="M20"/>
  <c r="AA20"/>
  <c r="AG20" s="1"/>
  <c r="AA47"/>
  <c r="AG47"/>
  <c r="AG204" s="1"/>
  <c r="M21"/>
  <c r="AA21"/>
  <c r="AG21" s="1"/>
  <c r="AA48"/>
  <c r="AG48" s="1"/>
  <c r="M22"/>
  <c r="AA22" s="1"/>
  <c r="AG22" s="1"/>
  <c r="AA49"/>
  <c r="AG49" s="1"/>
  <c r="M23"/>
  <c r="AA23" s="1"/>
  <c r="AG23" s="1"/>
  <c r="AA50"/>
  <c r="AG50"/>
  <c r="M24"/>
  <c r="AA24"/>
  <c r="AG24" s="1"/>
  <c r="AA51"/>
  <c r="AG51"/>
  <c r="AG208" s="1"/>
  <c r="M25"/>
  <c r="AA25"/>
  <c r="AG25" s="1"/>
  <c r="AA52"/>
  <c r="AG52" s="1"/>
  <c r="M26"/>
  <c r="AA26" s="1"/>
  <c r="AG26" s="1"/>
  <c r="AA53"/>
  <c r="AG53" s="1"/>
  <c r="M27"/>
  <c r="AA27" s="1"/>
  <c r="AG27" s="1"/>
  <c r="AA54"/>
  <c r="AG54"/>
  <c r="AA28"/>
  <c r="AG28"/>
  <c r="AG178"/>
  <c r="AG182"/>
  <c r="AA15"/>
  <c r="AG15" s="1"/>
  <c r="M8"/>
  <c r="AA8" s="1"/>
  <c r="AG8" s="1"/>
  <c r="AG165" s="1"/>
  <c r="M9"/>
  <c r="AA9" s="1"/>
  <c r="AG9" s="1"/>
  <c r="M10"/>
  <c r="AA10" s="1"/>
  <c r="AG10" s="1"/>
  <c r="M11"/>
  <c r="AA11" s="1"/>
  <c r="AG11" s="1"/>
  <c r="AG168" s="1"/>
  <c r="M12"/>
  <c r="AA12" s="1"/>
  <c r="AG12" s="1"/>
  <c r="AG169" s="1"/>
  <c r="M13"/>
  <c r="AA13" s="1"/>
  <c r="AG13" s="1"/>
  <c r="M14"/>
  <c r="AA14" s="1"/>
  <c r="AG14" s="1"/>
  <c r="BA91"/>
  <c r="BA79"/>
  <c r="BA67"/>
  <c r="BA55"/>
  <c r="BA90"/>
  <c r="BA78"/>
  <c r="BA66"/>
  <c r="BA54"/>
  <c r="BA89"/>
  <c r="BA77"/>
  <c r="BA65"/>
  <c r="BA53"/>
  <c r="BA88"/>
  <c r="BA76"/>
  <c r="BA64"/>
  <c r="BA52"/>
  <c r="BA87"/>
  <c r="BA75"/>
  <c r="BA63"/>
  <c r="BA51"/>
  <c r="BA86"/>
  <c r="BA74"/>
  <c r="BA62"/>
  <c r="BA50"/>
  <c r="BA85"/>
  <c r="BA73"/>
  <c r="BA61"/>
  <c r="BA49"/>
  <c r="BA84"/>
  <c r="BA72"/>
  <c r="BA60"/>
  <c r="AN7"/>
  <c r="BA83"/>
  <c r="BA71"/>
  <c r="BA59"/>
  <c r="BA82"/>
  <c r="BA70"/>
  <c r="BA58"/>
  <c r="BA81"/>
  <c r="BA69"/>
  <c r="BA57"/>
  <c r="BA80"/>
  <c r="BA68"/>
  <c r="BA56"/>
  <c r="R7"/>
  <c r="R8"/>
  <c r="R9"/>
  <c r="R10"/>
  <c r="R11"/>
  <c r="R12"/>
  <c r="R13"/>
  <c r="R14"/>
  <c r="AC15"/>
  <c r="AG120" s="1"/>
  <c r="U20"/>
  <c r="AC20" s="1"/>
  <c r="AG125" s="1"/>
  <c r="R21"/>
  <c r="U21" s="1"/>
  <c r="AC21" s="1"/>
  <c r="AG126" s="1"/>
  <c r="R22"/>
  <c r="U22" s="1"/>
  <c r="AC22" s="1"/>
  <c r="AG127" s="1"/>
  <c r="R23"/>
  <c r="U23"/>
  <c r="AC23" s="1"/>
  <c r="AG128" s="1"/>
  <c r="R24"/>
  <c r="U24"/>
  <c r="AC24" s="1"/>
  <c r="AG129" s="1"/>
  <c r="R25"/>
  <c r="U25" s="1"/>
  <c r="AC25" s="1"/>
  <c r="AG130" s="1"/>
  <c r="R26"/>
  <c r="U26" s="1"/>
  <c r="AC26" s="1"/>
  <c r="AG131" s="1"/>
  <c r="R27"/>
  <c r="U27"/>
  <c r="AC27" s="1"/>
  <c r="AG132" s="1"/>
  <c r="U28"/>
  <c r="AC28"/>
  <c r="AG133" s="1"/>
  <c r="AC33"/>
  <c r="AG138" s="1"/>
  <c r="AC34"/>
  <c r="AG139" s="1"/>
  <c r="AC35"/>
  <c r="AG140" s="1"/>
  <c r="AC36"/>
  <c r="AG141" s="1"/>
  <c r="AG142"/>
  <c r="AC38"/>
  <c r="AG143" s="1"/>
  <c r="AC39"/>
  <c r="AG144" s="1"/>
  <c r="AC40"/>
  <c r="AG145" s="1"/>
  <c r="AC41"/>
  <c r="AG146" s="1"/>
  <c r="AG73"/>
  <c r="AB21"/>
  <c r="AG74"/>
  <c r="AB22"/>
  <c r="AG75"/>
  <c r="AB23"/>
  <c r="AG76"/>
  <c r="AB24"/>
  <c r="AG77"/>
  <c r="AB25"/>
  <c r="AG78"/>
  <c r="AB26"/>
  <c r="AG79"/>
  <c r="AB27"/>
  <c r="AG80"/>
  <c r="AB28"/>
  <c r="AG81"/>
  <c r="R33"/>
  <c r="AB33"/>
  <c r="AG86" s="1"/>
  <c r="R34"/>
  <c r="AB34" s="1"/>
  <c r="AG87" s="1"/>
  <c r="R35"/>
  <c r="AB35" s="1"/>
  <c r="AG88" s="1"/>
  <c r="R36"/>
  <c r="AB36" s="1"/>
  <c r="AG89" s="1"/>
  <c r="R37"/>
  <c r="AB37"/>
  <c r="AG90" s="1"/>
  <c r="R38"/>
  <c r="AB38" s="1"/>
  <c r="AG91" s="1"/>
  <c r="R39"/>
  <c r="AB39" s="1"/>
  <c r="AG92" s="1"/>
  <c r="R40"/>
  <c r="AB40" s="1"/>
  <c r="AG93" s="1"/>
  <c r="AB41"/>
  <c r="AG94"/>
  <c r="AG107"/>
  <c r="AA33"/>
  <c r="AG33" s="1"/>
  <c r="AA35"/>
  <c r="AG35" s="1"/>
  <c r="AG36"/>
  <c r="AA37"/>
  <c r="AG37"/>
  <c r="AA40"/>
  <c r="AG40" s="1"/>
  <c r="AA41"/>
  <c r="AG41" s="1"/>
  <c r="AA59"/>
  <c r="AG59" s="1"/>
  <c r="BL6"/>
  <c r="BL5"/>
  <c r="I104"/>
  <c r="I86"/>
  <c r="AG210" l="1"/>
  <c r="AG184"/>
  <c r="AG206"/>
  <c r="AG180"/>
  <c r="AG196"/>
  <c r="AG192"/>
  <c r="AG171"/>
  <c r="AG167"/>
  <c r="AG170"/>
  <c r="AG166"/>
  <c r="AG172"/>
  <c r="U14"/>
  <c r="AC14" s="1"/>
  <c r="AG119" s="1"/>
  <c r="AB14"/>
  <c r="AG67" s="1"/>
  <c r="U13"/>
  <c r="AC13" s="1"/>
  <c r="AG118" s="1"/>
  <c r="AB13"/>
  <c r="AG66" s="1"/>
  <c r="U12"/>
  <c r="AC12" s="1"/>
  <c r="AG117" s="1"/>
  <c r="AB12"/>
  <c r="AG65" s="1"/>
  <c r="U11"/>
  <c r="AC11" s="1"/>
  <c r="AG116" s="1"/>
  <c r="AB11"/>
  <c r="AG64" s="1"/>
  <c r="U10"/>
  <c r="AC10" s="1"/>
  <c r="AG115" s="1"/>
  <c r="AB10"/>
  <c r="AG63" s="1"/>
  <c r="U9"/>
  <c r="AC9" s="1"/>
  <c r="AG114" s="1"/>
  <c r="AB9"/>
  <c r="AG62" s="1"/>
  <c r="U8"/>
  <c r="AC8" s="1"/>
  <c r="AG113" s="1"/>
  <c r="AB8"/>
  <c r="AG61" s="1"/>
  <c r="U7"/>
  <c r="AC7" s="1"/>
  <c r="AG112" s="1"/>
  <c r="AB7"/>
  <c r="AG60" s="1"/>
  <c r="AG211"/>
  <c r="AG185"/>
  <c r="R16"/>
  <c r="AB16" s="1"/>
  <c r="AG69" s="1"/>
  <c r="R18"/>
  <c r="AB18" s="1"/>
  <c r="AG71" s="1"/>
  <c r="R46"/>
  <c r="R47"/>
  <c r="R48"/>
  <c r="R49"/>
  <c r="R50"/>
  <c r="R51"/>
  <c r="R52"/>
  <c r="R53"/>
  <c r="AT10"/>
  <c r="AT15"/>
  <c r="AT19"/>
  <c r="AT8"/>
  <c r="AT13"/>
  <c r="AT17"/>
  <c r="AG183"/>
  <c r="AG181"/>
  <c r="AG179"/>
  <c r="AG177"/>
  <c r="AG164"/>
  <c r="AG214"/>
  <c r="AG212"/>
  <c r="AG215"/>
  <c r="AG202"/>
  <c r="AG189"/>
  <c r="AG213"/>
  <c r="AG200"/>
  <c r="AG187"/>
  <c r="AT23"/>
  <c r="AT27"/>
  <c r="AT31"/>
  <c r="AT35"/>
  <c r="AT39"/>
  <c r="AT43"/>
  <c r="AT47"/>
  <c r="AT51"/>
  <c r="AT55"/>
  <c r="AT59"/>
  <c r="AT63"/>
  <c r="AT67"/>
  <c r="AT21"/>
  <c r="AT25"/>
  <c r="AT29"/>
  <c r="AT33"/>
  <c r="AT37"/>
  <c r="AT41"/>
  <c r="AT45"/>
  <c r="AT49"/>
  <c r="AT53"/>
  <c r="AT57"/>
  <c r="AT61"/>
  <c r="AT65"/>
  <c r="AG198"/>
  <c r="AG194"/>
  <c r="AG190"/>
  <c r="AG197"/>
  <c r="AG209"/>
  <c r="AG195"/>
  <c r="AG207"/>
  <c r="AG193"/>
  <c r="AG205"/>
  <c r="AG191"/>
  <c r="AG203"/>
  <c r="R15"/>
  <c r="AB15" s="1"/>
  <c r="AG68" s="1"/>
  <c r="U54"/>
  <c r="AC54" s="1"/>
  <c r="AG159" s="1"/>
  <c r="R19"/>
  <c r="AB19" s="1"/>
  <c r="AG72" s="1"/>
  <c r="AB32"/>
  <c r="AG85" s="1"/>
  <c r="AB30"/>
  <c r="AG83" s="1"/>
  <c r="AB58"/>
  <c r="AG111" s="1"/>
  <c r="AB56"/>
  <c r="AG109" s="1"/>
  <c r="AG188"/>
  <c r="AG201"/>
  <c r="AT66"/>
  <c r="AT62"/>
  <c r="AT58"/>
  <c r="AT54"/>
  <c r="AT50"/>
  <c r="AT46"/>
  <c r="AT42"/>
  <c r="AT38"/>
  <c r="AT34"/>
  <c r="AT30"/>
  <c r="AT26"/>
  <c r="AB52" l="1"/>
  <c r="AG105" s="1"/>
  <c r="U52"/>
  <c r="AC52" s="1"/>
  <c r="AG157" s="1"/>
  <c r="AB50"/>
  <c r="AG103" s="1"/>
  <c r="U50"/>
  <c r="AC50" s="1"/>
  <c r="AG155" s="1"/>
  <c r="AB48"/>
  <c r="AG101" s="1"/>
  <c r="U48"/>
  <c r="AC48" s="1"/>
  <c r="AG153" s="1"/>
  <c r="AB46"/>
  <c r="AG99" s="1"/>
  <c r="U46"/>
  <c r="AC46" s="1"/>
  <c r="AG151" s="1"/>
  <c r="AT215" a="1"/>
  <c r="AT215" s="1"/>
  <c r="AT164" a="1"/>
  <c r="AT164" s="1"/>
  <c r="AT214" a="1"/>
  <c r="AT214" s="1"/>
  <c r="AT212" a="1"/>
  <c r="AT212" s="1"/>
  <c r="AT210" a="1"/>
  <c r="AT210" s="1"/>
  <c r="AT208" a="1"/>
  <c r="AT208" s="1"/>
  <c r="AT206" a="1"/>
  <c r="AT206" s="1"/>
  <c r="AT204" a="1"/>
  <c r="AT204" s="1"/>
  <c r="AT202" a="1"/>
  <c r="AT202" s="1"/>
  <c r="AT200" a="1"/>
  <c r="AT200" s="1"/>
  <c r="AT198" a="1"/>
  <c r="AT198" s="1"/>
  <c r="AT196" a="1"/>
  <c r="AT196" s="1"/>
  <c r="AT194" a="1"/>
  <c r="AT194" s="1"/>
  <c r="AT192" a="1"/>
  <c r="AT192" s="1"/>
  <c r="AT190" a="1"/>
  <c r="AT190" s="1"/>
  <c r="AT188" a="1"/>
  <c r="AT188" s="1"/>
  <c r="AT186" a="1"/>
  <c r="AT186" s="1"/>
  <c r="AT184" a="1"/>
  <c r="AT184" s="1"/>
  <c r="AT182" a="1"/>
  <c r="AT182" s="1"/>
  <c r="AT180" a="1"/>
  <c r="AT180" s="1"/>
  <c r="AT179" a="1"/>
  <c r="AT179" s="1"/>
  <c r="AT177" a="1"/>
  <c r="AT177" s="1"/>
  <c r="AT175" a="1"/>
  <c r="AT175" s="1"/>
  <c r="AT173" a="1"/>
  <c r="AT173" s="1"/>
  <c r="AT171" a="1"/>
  <c r="AT171" s="1"/>
  <c r="AT169" a="1"/>
  <c r="AT169" s="1"/>
  <c r="AT167" a="1"/>
  <c r="AT167" s="1"/>
  <c r="AT165" a="1"/>
  <c r="AT165" s="1"/>
  <c r="AT213" a="1"/>
  <c r="AT213" s="1"/>
  <c r="AT211" a="1"/>
  <c r="AT211" s="1"/>
  <c r="AT209" a="1"/>
  <c r="AT209" s="1"/>
  <c r="AT207" a="1"/>
  <c r="AT207" s="1"/>
  <c r="AT205" a="1"/>
  <c r="AT205" s="1"/>
  <c r="AT203" a="1"/>
  <c r="AT203" s="1"/>
  <c r="AT201" a="1"/>
  <c r="AT201" s="1"/>
  <c r="AT199" a="1"/>
  <c r="AT199" s="1"/>
  <c r="AT197" a="1"/>
  <c r="AT197" s="1"/>
  <c r="AT195" a="1"/>
  <c r="AT195" s="1"/>
  <c r="AT193" a="1"/>
  <c r="AT193" s="1"/>
  <c r="AT191" a="1"/>
  <c r="AT191" s="1"/>
  <c r="AT189" a="1"/>
  <c r="AT189" s="1"/>
  <c r="AT187" a="1"/>
  <c r="AT187" s="1"/>
  <c r="AT185" a="1"/>
  <c r="AT185" s="1"/>
  <c r="AT183" a="1"/>
  <c r="AT183" s="1"/>
  <c r="AT181" a="1"/>
  <c r="AT181" s="1"/>
  <c r="AT178" a="1"/>
  <c r="AT178" s="1"/>
  <c r="AT176" a="1"/>
  <c r="AT176" s="1"/>
  <c r="AT174" a="1"/>
  <c r="AT174" s="1"/>
  <c r="AT172" a="1"/>
  <c r="AT172" s="1"/>
  <c r="AT170" a="1"/>
  <c r="AT170" s="1"/>
  <c r="AT168" a="1"/>
  <c r="AT168" s="1"/>
  <c r="AT166" a="1"/>
  <c r="AT166" s="1"/>
  <c r="AB53"/>
  <c r="AG106" s="1"/>
  <c r="U53"/>
  <c r="AC53" s="1"/>
  <c r="AG158" s="1"/>
  <c r="AB51"/>
  <c r="AG104" s="1"/>
  <c r="U51"/>
  <c r="AC51" s="1"/>
  <c r="AG156" s="1"/>
  <c r="AB49"/>
  <c r="AG102" s="1"/>
  <c r="U49"/>
  <c r="AC49" s="1"/>
  <c r="AG154" s="1"/>
  <c r="AB47"/>
  <c r="AG100" s="1"/>
  <c r="U47"/>
  <c r="AC47" s="1"/>
  <c r="AG152" s="1"/>
</calcChain>
</file>

<file path=xl/sharedStrings.xml><?xml version="1.0" encoding="utf-8"?>
<sst xmlns="http://schemas.openxmlformats.org/spreadsheetml/2006/main" count="2283" uniqueCount="126">
  <si>
    <t>Fuel</t>
  </si>
  <si>
    <t>RoI Price</t>
  </si>
  <si>
    <t>(€/GJ)</t>
  </si>
  <si>
    <t>NI Price</t>
  </si>
  <si>
    <t>Coal</t>
  </si>
  <si>
    <t>HFO</t>
  </si>
  <si>
    <t>Gas</t>
  </si>
  <si>
    <t>Distillate</t>
  </si>
  <si>
    <t>Peat</t>
  </si>
  <si>
    <t>—</t>
  </si>
  <si>
    <t>Units</t>
  </si>
  <si>
    <t>€/tonne</t>
  </si>
  <si>
    <t>€/GJ</t>
  </si>
  <si>
    <t>Cost of Carbon</t>
  </si>
  <si>
    <t>tCO2/GJ</t>
  </si>
  <si>
    <t>Emissions Factor</t>
  </si>
  <si>
    <t>Oxidation Factor</t>
  </si>
  <si>
    <t>Fuel Prices</t>
  </si>
  <si>
    <t>Q4 07</t>
  </si>
  <si>
    <t>Q1 08</t>
  </si>
  <si>
    <t>Property</t>
  </si>
  <si>
    <t>Value</t>
  </si>
  <si>
    <t>Band</t>
  </si>
  <si>
    <t>Date From</t>
  </si>
  <si>
    <t>Date To</t>
  </si>
  <si>
    <t>Timeslice</t>
  </si>
  <si>
    <t>Data File</t>
  </si>
  <si>
    <t>Scenario</t>
  </si>
  <si>
    <t>Price</t>
  </si>
  <si>
    <t>Cost of Carbon 2007</t>
  </si>
  <si>
    <t>Cost of Carbon 2008</t>
  </si>
  <si>
    <t>Fuel Prices - RoI Transport, Excise and Duties</t>
  </si>
  <si>
    <t>Fuel Prices - NI Transport, Excise and Duties</t>
  </si>
  <si>
    <t>Calorific Value Net</t>
  </si>
  <si>
    <t>Import Price</t>
  </si>
  <si>
    <t>Description</t>
  </si>
  <si>
    <t>NI Coal</t>
  </si>
  <si>
    <t>NI Distillate</t>
  </si>
  <si>
    <t>$/tonne</t>
  </si>
  <si>
    <t>GJ/tonne</t>
  </si>
  <si>
    <t>NI Gas</t>
  </si>
  <si>
    <t>€/GJ Net</t>
  </si>
  <si>
    <t>GJ/m3</t>
  </si>
  <si>
    <t>NI Oil</t>
  </si>
  <si>
    <t>p/th HHV</t>
  </si>
  <si>
    <t>th to m3</t>
  </si>
  <si>
    <t>Q2 08</t>
  </si>
  <si>
    <t>Q3 08</t>
  </si>
  <si>
    <t>Q4 08</t>
  </si>
  <si>
    <t>US$/€</t>
  </si>
  <si>
    <t>£/€</t>
  </si>
  <si>
    <t>GB Coal</t>
  </si>
  <si>
    <t>GB Distillate</t>
  </si>
  <si>
    <t>GB Gas</t>
  </si>
  <si>
    <t>GB Oil</t>
  </si>
  <si>
    <t>Fuel Prices - GB Transport, Excise and Duties</t>
  </si>
  <si>
    <t>Fuel Prices - Index Price</t>
  </si>
  <si>
    <t>GB Price</t>
  </si>
  <si>
    <t>Currency</t>
  </si>
  <si>
    <t>Rate</t>
  </si>
  <si>
    <t>Exchange Rates</t>
  </si>
  <si>
    <t>Yes</t>
  </si>
  <si>
    <t>Assume zero price</t>
  </si>
  <si>
    <t>Peat "Must Run"</t>
  </si>
  <si>
    <t>Heren ICE NBP futures</t>
  </si>
  <si>
    <t>Platts 1% LSFO (FOB, NWE)</t>
  </si>
  <si>
    <t>Argus API2 (CIF, ARA)</t>
  </si>
  <si>
    <t>Carbon Price</t>
  </si>
  <si>
    <t>Delivered Price</t>
  </si>
  <si>
    <t>Tax</t>
  </si>
  <si>
    <t>Bid Pass Through</t>
  </si>
  <si>
    <t>d.p.</t>
  </si>
  <si>
    <t>Rounding</t>
  </si>
  <si>
    <t>Transport RoI</t>
  </si>
  <si>
    <t>Excise Duty</t>
  </si>
  <si>
    <t>Transport NI</t>
  </si>
  <si>
    <t>Transport GB</t>
  </si>
  <si>
    <t>Q1 09</t>
  </si>
  <si>
    <t>Q2 09</t>
  </si>
  <si>
    <t>Q3 09</t>
  </si>
  <si>
    <t>Q4 09</t>
  </si>
  <si>
    <t>Cost of Carbon 2009</t>
  </si>
  <si>
    <t>USD/£</t>
  </si>
  <si>
    <t>Platts Gasoil .2% (CIF, NWE)</t>
  </si>
  <si>
    <t>Platts Gasoil .1% (CIF, NWE)</t>
  </si>
  <si>
    <t>ROI Coal</t>
  </si>
  <si>
    <t>ROI Distillate</t>
  </si>
  <si>
    <t>ROI Gas</t>
  </si>
  <si>
    <t>ROI Oil</t>
  </si>
  <si>
    <t>To Pull Data In</t>
  </si>
  <si>
    <t>Fuel for VLOOKUP</t>
  </si>
  <si>
    <t>MP Start</t>
  </si>
  <si>
    <t>GI Start</t>
  </si>
  <si>
    <t>Tarbert 1,2 Start</t>
  </si>
  <si>
    <t>Tarbert 3,4 Start</t>
  </si>
  <si>
    <t>ROI OIL</t>
  </si>
  <si>
    <t>ROI DISTILLATE</t>
  </si>
  <si>
    <t>Gasoil</t>
  </si>
  <si>
    <t>LSFO</t>
  </si>
  <si>
    <t>Fuel 1</t>
  </si>
  <si>
    <t>Quarter/Year</t>
  </si>
  <si>
    <t>Conversion</t>
  </si>
  <si>
    <t>Primary Start Fuel</t>
  </si>
  <si>
    <t>Secondary Start Fuel</t>
  </si>
  <si>
    <t>% Primary</t>
  </si>
  <si>
    <t>% Secondary</t>
  </si>
  <si>
    <t>Price Property For PLEXOS</t>
  </si>
  <si>
    <t>Tax Property For PLEXOS</t>
  </si>
  <si>
    <t>Transhipment and Port Duties -- NI Value</t>
  </si>
  <si>
    <t>Delivery to site (premium on platts) -- NI Value</t>
  </si>
  <si>
    <t>RoI Commodity Element of Transport and UK Transport -- ESBPG</t>
  </si>
  <si>
    <t>Transhipment and Port Duties  -- NIE PPB</t>
  </si>
  <si>
    <t>Delivery to site (premium on platts) -- NIE PPB</t>
  </si>
  <si>
    <t>NI Commodity Element of Tx and UK Tx -- NIE PPB</t>
  </si>
  <si>
    <t>GB Commodity Element of Tx -- KEMA GB Value</t>
  </si>
  <si>
    <t>Port Duties plus Delivery from Rotterdam to Moneypoint - ESBPG</t>
  </si>
  <si>
    <t>Inland Transport Charge and Margin and Excise -- ESBPG</t>
  </si>
  <si>
    <t>CIF/FOB Differential; Transkport from Rotternam, Excise and Port Charges -- ROI Value</t>
  </si>
  <si>
    <t>CIF/FOB Differential; Transport from Rotterdam, Excise and Port Charges - ESBPG</t>
  </si>
  <si>
    <t>Q1 10</t>
  </si>
  <si>
    <t>Q2 10</t>
  </si>
  <si>
    <t>Q3 10</t>
  </si>
  <si>
    <t xml:space="preserve">Gasoil </t>
  </si>
  <si>
    <t xml:space="preserve">Gas </t>
  </si>
  <si>
    <t>Q4 10</t>
  </si>
  <si>
    <t>Cost of Carbon 2010</t>
  </si>
</sst>
</file>

<file path=xl/styles.xml><?xml version="1.0" encoding="utf-8"?>
<styleSheet xmlns="http://schemas.openxmlformats.org/spreadsheetml/2006/main">
  <numFmts count="2">
    <numFmt numFmtId="192" formatCode="_(* #,##0_);_(* \(#,##0\)"/>
    <numFmt numFmtId="197" formatCode="0.0%"/>
  </numFmts>
  <fonts count="9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0"/>
      </patternFill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92" fontId="3" fillId="2" borderId="1" applyBorder="0"/>
    <xf numFmtId="0" fontId="7" fillId="0" borderId="0"/>
  </cellStyleXfs>
  <cellXfs count="189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4" borderId="9" xfId="0" applyNumberFormat="1" applyFont="1" applyFill="1" applyBorder="1" applyAlignment="1">
      <alignment horizontal="center" wrapText="1"/>
    </xf>
    <xf numFmtId="2" fontId="4" fillId="4" borderId="2" xfId="0" applyNumberFormat="1" applyFont="1" applyFill="1" applyBorder="1" applyAlignment="1">
      <alignment horizontal="center" wrapText="1"/>
    </xf>
    <xf numFmtId="0" fontId="6" fillId="0" borderId="10" xfId="2" applyFont="1" applyFill="1" applyBorder="1" applyAlignment="1">
      <alignment wrapText="1"/>
    </xf>
    <xf numFmtId="0" fontId="6" fillId="0" borderId="10" xfId="2" applyFont="1" applyFill="1" applyBorder="1" applyAlignment="1">
      <alignment horizontal="right" wrapText="1"/>
    </xf>
    <xf numFmtId="22" fontId="6" fillId="0" borderId="10" xfId="2" applyNumberFormat="1" applyFont="1" applyFill="1" applyBorder="1" applyAlignment="1">
      <alignment horizontal="right" wrapText="1"/>
    </xf>
    <xf numFmtId="0" fontId="7" fillId="0" borderId="0" xfId="2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4" fillId="4" borderId="5" xfId="0" applyNumberFormat="1" applyFont="1" applyFill="1" applyBorder="1" applyAlignment="1">
      <alignment horizontal="center" wrapText="1"/>
    </xf>
    <xf numFmtId="2" fontId="4" fillId="4" borderId="14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2" fontId="8" fillId="5" borderId="15" xfId="0" applyNumberFormat="1" applyFont="1" applyFill="1" applyBorder="1" applyAlignment="1">
      <alignment horizontal="center" wrapText="1"/>
    </xf>
    <xf numFmtId="2" fontId="8" fillId="5" borderId="16" xfId="0" applyNumberFormat="1" applyFont="1" applyFill="1" applyBorder="1" applyAlignment="1">
      <alignment horizontal="center" wrapText="1"/>
    </xf>
    <xf numFmtId="2" fontId="8" fillId="5" borderId="17" xfId="0" applyNumberFormat="1" applyFont="1" applyFill="1" applyBorder="1" applyAlignment="1">
      <alignment horizontal="center"/>
    </xf>
    <xf numFmtId="2" fontId="8" fillId="5" borderId="5" xfId="0" applyNumberFormat="1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8" fillId="5" borderId="7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197" fontId="4" fillId="0" borderId="18" xfId="0" applyNumberFormat="1" applyFont="1" applyBorder="1" applyAlignment="1">
      <alignment horizontal="center"/>
    </xf>
    <xf numFmtId="197" fontId="4" fillId="0" borderId="16" xfId="0" applyNumberFormat="1" applyFont="1" applyBorder="1" applyAlignment="1">
      <alignment horizontal="center"/>
    </xf>
    <xf numFmtId="2" fontId="4" fillId="4" borderId="6" xfId="0" applyNumberFormat="1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8" fillId="5" borderId="1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2" fontId="8" fillId="5" borderId="3" xfId="0" applyNumberFormat="1" applyFont="1" applyFill="1" applyBorder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97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wrapText="1"/>
    </xf>
    <xf numFmtId="2" fontId="0" fillId="0" borderId="0" xfId="0" applyNumberFormat="1"/>
    <xf numFmtId="0" fontId="5" fillId="0" borderId="18" xfId="0" applyFont="1" applyBorder="1" applyAlignment="1">
      <alignment horizontal="centerContinuous" vertical="center"/>
    </xf>
    <xf numFmtId="0" fontId="5" fillId="0" borderId="7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4" fillId="0" borderId="15" xfId="0" applyNumberFormat="1" applyFont="1" applyFill="1" applyBorder="1" applyAlignment="1">
      <alignment horizontal="center" wrapText="1"/>
    </xf>
    <xf numFmtId="2" fontId="6" fillId="0" borderId="10" xfId="2" applyNumberFormat="1" applyFont="1" applyFill="1" applyBorder="1" applyAlignment="1">
      <alignment horizontal="right" wrapText="1"/>
    </xf>
    <xf numFmtId="0" fontId="0" fillId="0" borderId="0" xfId="0" applyFill="1" applyBorder="1"/>
    <xf numFmtId="2" fontId="0" fillId="0" borderId="0" xfId="0" applyNumberFormat="1" applyFill="1" applyBorder="1"/>
    <xf numFmtId="0" fontId="7" fillId="0" borderId="0" xfId="2" applyFill="1" applyBorder="1"/>
    <xf numFmtId="2" fontId="4" fillId="0" borderId="5" xfId="0" applyNumberFormat="1" applyFont="1" applyFill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15" xfId="0" applyFont="1" applyBorder="1"/>
    <xf numFmtId="0" fontId="2" fillId="0" borderId="9" xfId="0" applyFont="1" applyBorder="1"/>
    <xf numFmtId="2" fontId="8" fillId="5" borderId="0" xfId="0" applyNumberFormat="1" applyFont="1" applyFill="1" applyBorder="1" applyAlignment="1">
      <alignment horizontal="center" wrapText="1"/>
    </xf>
    <xf numFmtId="0" fontId="2" fillId="0" borderId="16" xfId="0" applyFont="1" applyBorder="1"/>
    <xf numFmtId="0" fontId="2" fillId="0" borderId="3" xfId="0" applyFont="1" applyBorder="1"/>
    <xf numFmtId="0" fontId="8" fillId="5" borderId="13" xfId="0" applyFont="1" applyFill="1" applyBorder="1" applyAlignment="1">
      <alignment horizontal="center"/>
    </xf>
    <xf numFmtId="0" fontId="4" fillId="0" borderId="8" xfId="0" applyFont="1" applyBorder="1" applyAlignment="1">
      <alignment horizontal="center" wrapText="1"/>
    </xf>
    <xf numFmtId="2" fontId="8" fillId="5" borderId="11" xfId="0" applyNumberFormat="1" applyFont="1" applyFill="1" applyBorder="1" applyAlignment="1">
      <alignment horizontal="center" wrapText="1"/>
    </xf>
    <xf numFmtId="2" fontId="8" fillId="5" borderId="13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2" fontId="2" fillId="3" borderId="17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wrapText="1"/>
    </xf>
    <xf numFmtId="2" fontId="4" fillId="4" borderId="24" xfId="0" applyNumberFormat="1" applyFont="1" applyFill="1" applyBorder="1" applyAlignment="1">
      <alignment horizontal="center" wrapText="1"/>
    </xf>
    <xf numFmtId="2" fontId="4" fillId="4" borderId="25" xfId="0" applyNumberFormat="1" applyFont="1" applyFill="1" applyBorder="1" applyAlignment="1">
      <alignment horizontal="center" wrapText="1"/>
    </xf>
    <xf numFmtId="0" fontId="6" fillId="0" borderId="26" xfId="2" applyFont="1" applyFill="1" applyBorder="1" applyAlignment="1">
      <alignment wrapText="1"/>
    </xf>
    <xf numFmtId="0" fontId="6" fillId="0" borderId="27" xfId="2" applyFont="1" applyFill="1" applyBorder="1" applyAlignment="1">
      <alignment wrapText="1"/>
    </xf>
    <xf numFmtId="2" fontId="6" fillId="0" borderId="27" xfId="2" applyNumberFormat="1" applyFont="1" applyFill="1" applyBorder="1" applyAlignment="1">
      <alignment horizontal="right" wrapText="1"/>
    </xf>
    <xf numFmtId="0" fontId="6" fillId="0" borderId="27" xfId="2" applyFont="1" applyFill="1" applyBorder="1" applyAlignment="1">
      <alignment horizontal="right" wrapText="1"/>
    </xf>
    <xf numFmtId="22" fontId="6" fillId="0" borderId="27" xfId="2" applyNumberFormat="1" applyFont="1" applyFill="1" applyBorder="1" applyAlignment="1">
      <alignment horizontal="right" wrapText="1"/>
    </xf>
    <xf numFmtId="0" fontId="0" fillId="0" borderId="11" xfId="0" applyFill="1" applyBorder="1"/>
    <xf numFmtId="0" fontId="6" fillId="0" borderId="28" xfId="2" applyFont="1" applyFill="1" applyBorder="1" applyAlignment="1">
      <alignment wrapText="1"/>
    </xf>
    <xf numFmtId="2" fontId="4" fillId="4" borderId="17" xfId="0" applyNumberFormat="1" applyFont="1" applyFill="1" applyBorder="1" applyAlignment="1">
      <alignment horizontal="center" wrapText="1"/>
    </xf>
    <xf numFmtId="2" fontId="4" fillId="4" borderId="12" xfId="0" applyNumberFormat="1" applyFont="1" applyFill="1" applyBorder="1" applyAlignment="1">
      <alignment horizontal="center" wrapText="1"/>
    </xf>
    <xf numFmtId="0" fontId="6" fillId="0" borderId="29" xfId="2" applyFont="1" applyFill="1" applyBorder="1" applyAlignment="1">
      <alignment wrapText="1"/>
    </xf>
    <xf numFmtId="0" fontId="6" fillId="0" borderId="30" xfId="2" applyFont="1" applyFill="1" applyBorder="1" applyAlignment="1">
      <alignment wrapText="1"/>
    </xf>
    <xf numFmtId="0" fontId="0" fillId="0" borderId="16" xfId="0" applyFill="1" applyBorder="1"/>
    <xf numFmtId="0" fontId="6" fillId="0" borderId="16" xfId="0" applyFont="1" applyFill="1" applyBorder="1"/>
    <xf numFmtId="2" fontId="0" fillId="0" borderId="16" xfId="0" applyNumberFormat="1" applyFill="1" applyBorder="1"/>
    <xf numFmtId="2" fontId="0" fillId="0" borderId="3" xfId="0" applyNumberFormat="1" applyFill="1" applyBorder="1"/>
    <xf numFmtId="2" fontId="0" fillId="0" borderId="13" xfId="0" applyNumberFormat="1" applyFill="1" applyBorder="1"/>
    <xf numFmtId="0" fontId="6" fillId="0" borderId="31" xfId="2" applyFont="1" applyFill="1" applyBorder="1" applyAlignment="1">
      <alignment wrapText="1"/>
    </xf>
    <xf numFmtId="0" fontId="6" fillId="0" borderId="32" xfId="2" applyFont="1" applyFill="1" applyBorder="1" applyAlignment="1">
      <alignment horizontal="right" wrapText="1"/>
    </xf>
    <xf numFmtId="22" fontId="6" fillId="0" borderId="32" xfId="2" applyNumberFormat="1" applyFont="1" applyFill="1" applyBorder="1" applyAlignment="1">
      <alignment horizontal="right" wrapText="1"/>
    </xf>
    <xf numFmtId="0" fontId="6" fillId="0" borderId="33" xfId="2" applyFont="1" applyFill="1" applyBorder="1" applyAlignment="1">
      <alignment wrapText="1"/>
    </xf>
    <xf numFmtId="0" fontId="6" fillId="6" borderId="34" xfId="2" applyFont="1" applyFill="1" applyBorder="1" applyAlignment="1">
      <alignment horizontal="center"/>
    </xf>
    <xf numFmtId="0" fontId="6" fillId="6" borderId="35" xfId="2" applyFont="1" applyFill="1" applyBorder="1" applyAlignment="1">
      <alignment horizontal="center"/>
    </xf>
    <xf numFmtId="0" fontId="6" fillId="6" borderId="36" xfId="2" applyFont="1" applyFill="1" applyBorder="1" applyAlignment="1">
      <alignment horizontal="center"/>
    </xf>
    <xf numFmtId="0" fontId="2" fillId="0" borderId="18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19" xfId="0" applyFont="1" applyBorder="1" applyAlignment="1">
      <alignment horizontal="centerContinuous"/>
    </xf>
    <xf numFmtId="0" fontId="0" fillId="0" borderId="0" xfId="0" applyFill="1"/>
    <xf numFmtId="0" fontId="6" fillId="0" borderId="0" xfId="2" applyFont="1" applyFill="1" applyBorder="1" applyAlignment="1">
      <alignment horizontal="center"/>
    </xf>
    <xf numFmtId="0" fontId="6" fillId="0" borderId="37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2" fontId="0" fillId="0" borderId="0" xfId="0" applyNumberFormat="1" applyFill="1"/>
    <xf numFmtId="2" fontId="6" fillId="0" borderId="0" xfId="2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centerContinuous"/>
    </xf>
    <xf numFmtId="0" fontId="6" fillId="0" borderId="0" xfId="2" applyFont="1" applyFill="1" applyBorder="1" applyAlignment="1">
      <alignment horizontal="right" wrapText="1"/>
    </xf>
    <xf numFmtId="22" fontId="6" fillId="0" borderId="0" xfId="2" applyNumberFormat="1" applyFont="1" applyFill="1" applyBorder="1" applyAlignment="1">
      <alignment horizontal="right" wrapText="1"/>
    </xf>
    <xf numFmtId="0" fontId="0" fillId="0" borderId="0" xfId="0" applyBorder="1"/>
    <xf numFmtId="0" fontId="2" fillId="0" borderId="15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2" fillId="0" borderId="8" xfId="0" applyFont="1" applyFill="1" applyBorder="1" applyAlignment="1">
      <alignment horizontal="centerContinuous"/>
    </xf>
    <xf numFmtId="0" fontId="6" fillId="0" borderId="16" xfId="2" applyFont="1" applyFill="1" applyBorder="1" applyAlignment="1">
      <alignment wrapText="1"/>
    </xf>
    <xf numFmtId="0" fontId="6" fillId="0" borderId="12" xfId="2" applyFont="1" applyFill="1" applyBorder="1" applyAlignment="1">
      <alignment wrapText="1"/>
    </xf>
    <xf numFmtId="0" fontId="0" fillId="0" borderId="12" xfId="0" applyFill="1" applyBorder="1"/>
    <xf numFmtId="0" fontId="0" fillId="0" borderId="3" xfId="0" applyFill="1" applyBorder="1"/>
    <xf numFmtId="0" fontId="6" fillId="0" borderId="13" xfId="2" applyFont="1" applyFill="1" applyBorder="1" applyAlignment="1">
      <alignment wrapText="1"/>
    </xf>
    <xf numFmtId="0" fontId="6" fillId="0" borderId="13" xfId="2" applyFont="1" applyFill="1" applyBorder="1" applyAlignment="1">
      <alignment horizontal="right" wrapText="1"/>
    </xf>
    <xf numFmtId="22" fontId="6" fillId="0" borderId="13" xfId="2" applyNumberFormat="1" applyFont="1" applyFill="1" applyBorder="1" applyAlignment="1">
      <alignment horizontal="right" wrapText="1"/>
    </xf>
    <xf numFmtId="0" fontId="0" fillId="0" borderId="13" xfId="0" applyFill="1" applyBorder="1"/>
    <xf numFmtId="0" fontId="6" fillId="3" borderId="38" xfId="2" applyFont="1" applyFill="1" applyBorder="1" applyAlignment="1">
      <alignment horizontal="center"/>
    </xf>
    <xf numFmtId="0" fontId="6" fillId="3" borderId="39" xfId="2" applyFont="1" applyFill="1" applyBorder="1" applyAlignment="1">
      <alignment horizontal="center"/>
    </xf>
    <xf numFmtId="0" fontId="6" fillId="3" borderId="40" xfId="2" applyFont="1" applyFill="1" applyBorder="1" applyAlignment="1">
      <alignment horizontal="center"/>
    </xf>
    <xf numFmtId="0" fontId="0" fillId="0" borderId="2" xfId="0" applyFill="1" applyBorder="1"/>
    <xf numFmtId="0" fontId="0" fillId="3" borderId="15" xfId="0" applyFill="1" applyBorder="1"/>
    <xf numFmtId="0" fontId="0" fillId="3" borderId="11" xfId="0" applyFill="1" applyBorder="1"/>
    <xf numFmtId="0" fontId="0" fillId="3" borderId="8" xfId="0" applyFill="1" applyBorder="1"/>
    <xf numFmtId="0" fontId="0" fillId="0" borderId="41" xfId="0" applyFill="1" applyBorder="1"/>
    <xf numFmtId="0" fontId="6" fillId="0" borderId="42" xfId="2" applyFont="1" applyFill="1" applyBorder="1" applyAlignment="1">
      <alignment wrapText="1"/>
    </xf>
    <xf numFmtId="2" fontId="6" fillId="0" borderId="42" xfId="2" applyNumberFormat="1" applyFont="1" applyFill="1" applyBorder="1" applyAlignment="1">
      <alignment horizontal="right" wrapText="1"/>
    </xf>
    <xf numFmtId="0" fontId="6" fillId="0" borderId="42" xfId="2" applyFont="1" applyFill="1" applyBorder="1" applyAlignment="1">
      <alignment horizontal="right" wrapText="1"/>
    </xf>
    <xf numFmtId="22" fontId="6" fillId="0" borderId="42" xfId="2" applyNumberFormat="1" applyFont="1" applyFill="1" applyBorder="1" applyAlignment="1">
      <alignment horizontal="right" wrapText="1"/>
    </xf>
    <xf numFmtId="0" fontId="0" fillId="0" borderId="42" xfId="0" applyBorder="1"/>
    <xf numFmtId="2" fontId="6" fillId="0" borderId="13" xfId="2" applyNumberFormat="1" applyFont="1" applyFill="1" applyBorder="1" applyAlignment="1">
      <alignment horizontal="right" wrapText="1"/>
    </xf>
    <xf numFmtId="0" fontId="6" fillId="0" borderId="43" xfId="2" applyFont="1" applyFill="1" applyBorder="1" applyAlignment="1">
      <alignment wrapText="1"/>
    </xf>
    <xf numFmtId="0" fontId="6" fillId="0" borderId="15" xfId="2" applyFont="1" applyFill="1" applyBorder="1" applyAlignment="1">
      <alignment wrapText="1"/>
    </xf>
    <xf numFmtId="0" fontId="6" fillId="0" borderId="11" xfId="2" applyFont="1" applyFill="1" applyBorder="1" applyAlignment="1">
      <alignment wrapText="1"/>
    </xf>
    <xf numFmtId="2" fontId="6" fillId="0" borderId="11" xfId="2" applyNumberFormat="1" applyFont="1" applyFill="1" applyBorder="1" applyAlignment="1">
      <alignment horizontal="right" wrapText="1"/>
    </xf>
    <xf numFmtId="0" fontId="6" fillId="0" borderId="11" xfId="2" applyFont="1" applyFill="1" applyBorder="1" applyAlignment="1">
      <alignment horizontal="right" wrapText="1"/>
    </xf>
    <xf numFmtId="22" fontId="6" fillId="0" borderId="11" xfId="2" applyNumberFormat="1" applyFont="1" applyFill="1" applyBorder="1" applyAlignment="1">
      <alignment horizontal="right" wrapText="1"/>
    </xf>
    <xf numFmtId="0" fontId="6" fillId="0" borderId="8" xfId="2" applyFont="1" applyFill="1" applyBorder="1" applyAlignment="1">
      <alignment wrapText="1"/>
    </xf>
    <xf numFmtId="0" fontId="6" fillId="0" borderId="2" xfId="2" applyFont="1" applyFill="1" applyBorder="1" applyAlignment="1">
      <alignment wrapText="1"/>
    </xf>
    <xf numFmtId="0" fontId="2" fillId="3" borderId="15" xfId="0" applyNumberFormat="1" applyFont="1" applyFill="1" applyBorder="1" applyAlignment="1">
      <alignment horizontal="center" vertical="center"/>
    </xf>
    <xf numFmtId="0" fontId="2" fillId="3" borderId="8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5" fillId="0" borderId="7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wrapText="1"/>
    </xf>
    <xf numFmtId="0" fontId="2" fillId="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3">
    <cellStyle name="assumption 4" xfId="1"/>
    <cellStyle name="Normal" xfId="0" builtinId="0"/>
    <cellStyle name="Normal_Fuel Prices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L215"/>
  <sheetViews>
    <sheetView tabSelected="1" topLeftCell="AI1" workbookViewId="0">
      <selection activeCell="AT2" sqref="AT2"/>
    </sheetView>
  </sheetViews>
  <sheetFormatPr defaultRowHeight="12.75"/>
  <cols>
    <col min="2" max="2" width="25" bestFit="1" customWidth="1"/>
    <col min="3" max="3" width="9.85546875" customWidth="1"/>
    <col min="4" max="4" width="11.5703125" bestFit="1" customWidth="1"/>
    <col min="5" max="7" width="11.5703125" customWidth="1"/>
    <col min="8" max="8" width="11.5703125" bestFit="1" customWidth="1"/>
    <col min="9" max="9" width="14.42578125" bestFit="1" customWidth="1"/>
    <col min="10" max="10" width="11.5703125" style="2" bestFit="1" customWidth="1"/>
    <col min="11" max="11" width="9.140625" style="2"/>
    <col min="12" max="12" width="35.5703125" style="2" customWidth="1"/>
    <col min="13" max="13" width="13.28515625" style="2" bestFit="1" customWidth="1"/>
    <col min="14" max="14" width="8.140625" style="2" customWidth="1"/>
    <col min="15" max="15" width="7.5703125" style="2" customWidth="1"/>
    <col min="16" max="16" width="9.42578125" style="2" customWidth="1"/>
    <col min="17" max="17" width="72.85546875" style="2" customWidth="1"/>
    <col min="18" max="19" width="9.42578125" style="2" customWidth="1"/>
    <col min="20" max="20" width="75.42578125" style="2" customWidth="1"/>
    <col min="21" max="22" width="9.42578125" style="2" customWidth="1"/>
    <col min="23" max="23" width="75.42578125" style="2" customWidth="1"/>
    <col min="24" max="24" width="16.5703125" style="2" customWidth="1"/>
    <col min="25" max="25" width="9.85546875" style="2" customWidth="1"/>
    <col min="27" max="29" width="9.28515625" bestFit="1" customWidth="1"/>
    <col min="31" max="31" width="11.85546875" customWidth="1"/>
    <col min="32" max="32" width="7" bestFit="1" customWidth="1"/>
    <col min="33" max="33" width="7.140625" bestFit="1" customWidth="1"/>
    <col min="34" max="35" width="4.42578125" bestFit="1" customWidth="1"/>
    <col min="36" max="36" width="13.5703125" bestFit="1" customWidth="1"/>
    <col min="37" max="37" width="6.42578125" bestFit="1" customWidth="1"/>
    <col min="38" max="39" width="7" bestFit="1" customWidth="1"/>
    <col min="40" max="40" width="6.85546875" bestFit="1" customWidth="1"/>
    <col min="43" max="43" width="13.28515625" bestFit="1" customWidth="1"/>
    <col min="44" max="44" width="11.85546875" bestFit="1" customWidth="1"/>
    <col min="45" max="45" width="7" bestFit="1" customWidth="1"/>
    <col min="46" max="46" width="11.7109375" bestFit="1" customWidth="1"/>
    <col min="47" max="48" width="4.42578125" bestFit="1" customWidth="1"/>
    <col min="49" max="49" width="15.42578125" bestFit="1" customWidth="1"/>
    <col min="54" max="54" width="16.28515625" bestFit="1" customWidth="1"/>
    <col min="55" max="55" width="18.85546875" bestFit="1" customWidth="1"/>
    <col min="56" max="56" width="9.7109375" customWidth="1"/>
    <col min="57" max="57" width="12.140625" customWidth="1"/>
  </cols>
  <sheetData>
    <row r="1" spans="2:64" ht="18.75" thickBot="1">
      <c r="B1" s="58" t="s">
        <v>27</v>
      </c>
      <c r="AG1" s="169" t="s">
        <v>72</v>
      </c>
      <c r="AH1" s="170"/>
    </row>
    <row r="2" spans="2:64" ht="13.5" thickBot="1">
      <c r="B2" s="32" t="s">
        <v>99</v>
      </c>
      <c r="AG2" s="32">
        <v>2</v>
      </c>
      <c r="AH2" t="s">
        <v>71</v>
      </c>
      <c r="AW2" s="14"/>
    </row>
    <row r="3" spans="2:64" ht="13.5" thickBot="1"/>
    <row r="4" spans="2:64" ht="18.75" thickBot="1">
      <c r="B4" s="169" t="s">
        <v>60</v>
      </c>
      <c r="C4" s="170"/>
      <c r="H4" s="169" t="s">
        <v>17</v>
      </c>
      <c r="I4" s="170"/>
      <c r="J4" s="169" t="s">
        <v>56</v>
      </c>
      <c r="K4" s="178"/>
      <c r="L4" s="170"/>
      <c r="M4" s="169" t="s">
        <v>31</v>
      </c>
      <c r="N4" s="178"/>
      <c r="O4" s="178"/>
      <c r="P4" s="178"/>
      <c r="Q4" s="170"/>
      <c r="R4" s="169" t="s">
        <v>32</v>
      </c>
      <c r="S4" s="178"/>
      <c r="T4" s="178"/>
      <c r="U4" s="169" t="s">
        <v>55</v>
      </c>
      <c r="V4" s="178"/>
      <c r="W4" s="178"/>
      <c r="X4" s="169" t="s">
        <v>33</v>
      </c>
      <c r="Y4" s="170"/>
      <c r="AA4" s="169" t="s">
        <v>68</v>
      </c>
      <c r="AB4" s="178"/>
      <c r="AC4" s="170"/>
    </row>
    <row r="5" spans="2:64" ht="13.5" thickBot="1">
      <c r="B5" s="171" t="s">
        <v>58</v>
      </c>
      <c r="C5" s="171" t="s">
        <v>59</v>
      </c>
      <c r="H5" s="171" t="s">
        <v>0</v>
      </c>
      <c r="I5" s="171" t="s">
        <v>100</v>
      </c>
      <c r="J5" s="179" t="s">
        <v>34</v>
      </c>
      <c r="K5" s="181" t="s">
        <v>10</v>
      </c>
      <c r="L5" s="183" t="s">
        <v>35</v>
      </c>
      <c r="M5" s="179" t="s">
        <v>73</v>
      </c>
      <c r="N5" s="181" t="s">
        <v>10</v>
      </c>
      <c r="O5" s="181" t="s">
        <v>74</v>
      </c>
      <c r="P5" s="181" t="s">
        <v>10</v>
      </c>
      <c r="Q5" s="183" t="s">
        <v>35</v>
      </c>
      <c r="R5" s="179" t="s">
        <v>75</v>
      </c>
      <c r="S5" s="181" t="s">
        <v>10</v>
      </c>
      <c r="T5" s="183" t="s">
        <v>35</v>
      </c>
      <c r="U5" s="179" t="s">
        <v>76</v>
      </c>
      <c r="V5" s="181" t="s">
        <v>10</v>
      </c>
      <c r="W5" s="183" t="s">
        <v>35</v>
      </c>
      <c r="X5" s="179" t="s">
        <v>33</v>
      </c>
      <c r="Y5" s="183" t="s">
        <v>10</v>
      </c>
      <c r="AA5" s="23" t="s">
        <v>1</v>
      </c>
      <c r="AB5" s="8" t="s">
        <v>3</v>
      </c>
      <c r="AC5" s="8" t="s">
        <v>57</v>
      </c>
      <c r="AE5" s="117" t="s">
        <v>106</v>
      </c>
      <c r="AF5" s="118"/>
      <c r="AG5" s="118"/>
      <c r="AH5" s="118"/>
      <c r="AI5" s="118"/>
      <c r="AJ5" s="118"/>
      <c r="AK5" s="118"/>
      <c r="AL5" s="118"/>
      <c r="AM5" s="118"/>
      <c r="AN5" s="119"/>
      <c r="AQ5" s="126" t="s">
        <v>89</v>
      </c>
      <c r="AR5" s="130" t="s">
        <v>107</v>
      </c>
      <c r="AS5" s="131"/>
      <c r="AT5" s="131"/>
      <c r="AU5" s="131"/>
      <c r="AV5" s="131"/>
      <c r="AW5" s="131"/>
      <c r="AX5" s="131"/>
      <c r="AY5" s="131"/>
      <c r="AZ5" s="131"/>
      <c r="BA5" s="132"/>
      <c r="BB5" s="120"/>
      <c r="BC5" s="12"/>
      <c r="BD5" s="12"/>
      <c r="BE5" s="67"/>
      <c r="BF5" s="12"/>
      <c r="BG5" s="13"/>
      <c r="BH5" s="14"/>
      <c r="BL5" s="12" t="str">
        <f>scen</f>
        <v>Fuel 1</v>
      </c>
    </row>
    <row r="6" spans="2:64" ht="13.5" customHeight="1" thickBot="1">
      <c r="B6" s="172"/>
      <c r="C6" s="172"/>
      <c r="H6" s="185"/>
      <c r="I6" s="185"/>
      <c r="J6" s="180"/>
      <c r="K6" s="182"/>
      <c r="L6" s="184"/>
      <c r="M6" s="180"/>
      <c r="N6" s="182"/>
      <c r="O6" s="182"/>
      <c r="P6" s="182"/>
      <c r="Q6" s="184"/>
      <c r="R6" s="180"/>
      <c r="S6" s="182"/>
      <c r="T6" s="184"/>
      <c r="U6" s="180"/>
      <c r="V6" s="182"/>
      <c r="W6" s="184"/>
      <c r="X6" s="180"/>
      <c r="Y6" s="184"/>
      <c r="AA6" s="24" t="s">
        <v>2</v>
      </c>
      <c r="AB6" s="9" t="s">
        <v>2</v>
      </c>
      <c r="AC6" s="9" t="s">
        <v>2</v>
      </c>
      <c r="AE6" s="114" t="s">
        <v>0</v>
      </c>
      <c r="AF6" s="115" t="s">
        <v>20</v>
      </c>
      <c r="AG6" s="115" t="s">
        <v>21</v>
      </c>
      <c r="AH6" s="115" t="s">
        <v>10</v>
      </c>
      <c r="AI6" s="115" t="s">
        <v>22</v>
      </c>
      <c r="AJ6" s="115" t="s">
        <v>23</v>
      </c>
      <c r="AK6" s="115" t="s">
        <v>24</v>
      </c>
      <c r="AL6" s="115" t="s">
        <v>25</v>
      </c>
      <c r="AM6" s="115" t="s">
        <v>26</v>
      </c>
      <c r="AN6" s="116" t="s">
        <v>27</v>
      </c>
      <c r="AQ6" s="121" t="s">
        <v>90</v>
      </c>
      <c r="AR6" s="141" t="s">
        <v>0</v>
      </c>
      <c r="AS6" s="142" t="s">
        <v>20</v>
      </c>
      <c r="AT6" s="142" t="s">
        <v>21</v>
      </c>
      <c r="AU6" s="142" t="s">
        <v>10</v>
      </c>
      <c r="AV6" s="142" t="s">
        <v>22</v>
      </c>
      <c r="AW6" s="142" t="s">
        <v>23</v>
      </c>
      <c r="AX6" s="142" t="s">
        <v>24</v>
      </c>
      <c r="AY6" s="142" t="s">
        <v>25</v>
      </c>
      <c r="AZ6" s="142" t="s">
        <v>26</v>
      </c>
      <c r="BA6" s="143" t="s">
        <v>27</v>
      </c>
      <c r="BB6" s="120"/>
      <c r="BC6" s="12"/>
      <c r="BD6" s="12"/>
      <c r="BE6" s="67"/>
      <c r="BF6" s="12"/>
      <c r="BG6" s="13"/>
      <c r="BH6" s="14"/>
      <c r="BL6" s="12" t="str">
        <f>scen</f>
        <v>Fuel 1</v>
      </c>
    </row>
    <row r="7" spans="2:64" ht="15.75" customHeight="1" thickBot="1">
      <c r="B7" s="27" t="s">
        <v>49</v>
      </c>
      <c r="C7" s="30">
        <v>1.35</v>
      </c>
      <c r="H7" s="77" t="s">
        <v>4</v>
      </c>
      <c r="I7" s="83" t="s">
        <v>18</v>
      </c>
      <c r="J7" s="40">
        <v>120</v>
      </c>
      <c r="K7" s="41" t="s">
        <v>38</v>
      </c>
      <c r="L7" s="41" t="s">
        <v>66</v>
      </c>
      <c r="M7" s="49">
        <f t="shared" ref="M7:M14" si="0">0.8+0.53*FX_USD</f>
        <v>1.5155000000000003</v>
      </c>
      <c r="N7" s="41" t="s">
        <v>38</v>
      </c>
      <c r="O7" s="60"/>
      <c r="P7" s="41"/>
      <c r="Q7" s="42" t="s">
        <v>115</v>
      </c>
      <c r="R7" s="66">
        <f>(9.4-1)*$C$9</f>
        <v>12.886363636363638</v>
      </c>
      <c r="S7" s="41" t="s">
        <v>38</v>
      </c>
      <c r="T7" s="41" t="s">
        <v>111</v>
      </c>
      <c r="U7" s="66">
        <f t="shared" ref="U7:U14" si="1">R7</f>
        <v>12.886363636363638</v>
      </c>
      <c r="V7" s="41" t="s">
        <v>38</v>
      </c>
      <c r="W7" s="42" t="s">
        <v>108</v>
      </c>
      <c r="X7" s="66">
        <v>25.105</v>
      </c>
      <c r="Y7" s="42" t="s">
        <v>39</v>
      </c>
      <c r="AA7" s="26">
        <f t="shared" ref="AA7:AA19" si="2">($J7+M7)/$X7/FX_USD</f>
        <v>3.5854005768365456</v>
      </c>
      <c r="AB7" s="10">
        <f t="shared" ref="AB7:AB19" si="3">($J7+R7)/$X7/FX_USD</f>
        <v>3.9209059324574156</v>
      </c>
      <c r="AC7" s="10">
        <f t="shared" ref="AC7:AC19" si="4">($J7+U7)/$X7/FX_USD</f>
        <v>3.9209059324574156</v>
      </c>
      <c r="AE7" s="94" t="s">
        <v>85</v>
      </c>
      <c r="AF7" s="95" t="s">
        <v>28</v>
      </c>
      <c r="AG7" s="96">
        <f>ROUND(AA7,$AG$2)</f>
        <v>3.59</v>
      </c>
      <c r="AH7" s="95" t="s">
        <v>12</v>
      </c>
      <c r="AI7" s="97">
        <v>1</v>
      </c>
      <c r="AJ7" s="98">
        <v>39356</v>
      </c>
      <c r="AK7" s="99"/>
      <c r="AL7" s="99"/>
      <c r="AM7" s="99"/>
      <c r="AN7" s="100" t="str">
        <f t="shared" ref="AN7:AN70" si="5">scen</f>
        <v>Fuel 1</v>
      </c>
      <c r="AQ7" s="68" t="s">
        <v>4</v>
      </c>
      <c r="AR7" s="156" t="s">
        <v>85</v>
      </c>
      <c r="AS7" s="157" t="s">
        <v>69</v>
      </c>
      <c r="AT7" s="158">
        <f t="shared" ref="AT7:AT15" si="6">ROUND(VLOOKUP(AQ7,$B$68:$I$72,8,0),2)</f>
        <v>0</v>
      </c>
      <c r="AU7" s="157" t="s">
        <v>12</v>
      </c>
      <c r="AV7" s="159">
        <v>1</v>
      </c>
      <c r="AW7" s="160">
        <v>39356</v>
      </c>
      <c r="AX7" s="99"/>
      <c r="AY7" s="99"/>
      <c r="AZ7" s="99"/>
      <c r="BA7" s="161" t="str">
        <f t="shared" ref="BA7:BA48" si="7">scen</f>
        <v>Fuel 1</v>
      </c>
      <c r="BB7" s="122"/>
      <c r="BC7" s="12"/>
      <c r="BD7" s="12"/>
      <c r="BE7" s="67"/>
      <c r="BF7" s="12"/>
      <c r="BG7" s="13"/>
      <c r="BH7" s="14"/>
      <c r="BL7" s="12"/>
    </row>
    <row r="8" spans="2:64" ht="15.75" customHeight="1" thickBot="1">
      <c r="B8" s="27" t="s">
        <v>50</v>
      </c>
      <c r="C8" s="31">
        <v>0.88</v>
      </c>
      <c r="H8" s="80" t="s">
        <v>4</v>
      </c>
      <c r="I8" s="76" t="s">
        <v>19</v>
      </c>
      <c r="J8" s="43">
        <v>120</v>
      </c>
      <c r="K8" s="44" t="s">
        <v>38</v>
      </c>
      <c r="L8" s="44" t="s">
        <v>66</v>
      </c>
      <c r="M8" s="50">
        <f t="shared" si="0"/>
        <v>1.5155000000000003</v>
      </c>
      <c r="N8" s="44" t="s">
        <v>38</v>
      </c>
      <c r="O8" s="61"/>
      <c r="P8" s="44"/>
      <c r="Q8" s="45" t="s">
        <v>115</v>
      </c>
      <c r="R8" s="53">
        <f t="shared" ref="R8:R14" si="8">9.4*$C$9</f>
        <v>14.420454545454547</v>
      </c>
      <c r="S8" s="44" t="s">
        <v>38</v>
      </c>
      <c r="T8" s="44" t="s">
        <v>111</v>
      </c>
      <c r="U8" s="53">
        <f t="shared" si="1"/>
        <v>14.420454545454547</v>
      </c>
      <c r="V8" s="44" t="s">
        <v>38</v>
      </c>
      <c r="W8" s="45" t="s">
        <v>108</v>
      </c>
      <c r="X8" s="53">
        <v>25.105</v>
      </c>
      <c r="Y8" s="45" t="s">
        <v>39</v>
      </c>
      <c r="AA8" s="26">
        <f t="shared" si="2"/>
        <v>3.5854005768365456</v>
      </c>
      <c r="AB8" s="10">
        <f t="shared" si="3"/>
        <v>3.9661703672856832</v>
      </c>
      <c r="AC8" s="10">
        <f t="shared" si="4"/>
        <v>3.9661703672856832</v>
      </c>
      <c r="AE8" s="103" t="s">
        <v>85</v>
      </c>
      <c r="AF8" s="12" t="s">
        <v>28</v>
      </c>
      <c r="AG8" s="67">
        <f t="shared" ref="AG8:AG59" si="9">ROUND(AA8,$AG$2)</f>
        <v>3.59</v>
      </c>
      <c r="AH8" s="12" t="s">
        <v>12</v>
      </c>
      <c r="AI8" s="13">
        <v>1</v>
      </c>
      <c r="AJ8" s="14">
        <v>39448</v>
      </c>
      <c r="AK8" s="68"/>
      <c r="AL8" s="68"/>
      <c r="AM8" s="68"/>
      <c r="AN8" s="104" t="str">
        <f t="shared" si="5"/>
        <v>Fuel 1</v>
      </c>
      <c r="AQ8" s="68" t="s">
        <v>7</v>
      </c>
      <c r="AR8" s="133" t="s">
        <v>86</v>
      </c>
      <c r="AS8" s="123" t="s">
        <v>69</v>
      </c>
      <c r="AT8" s="125">
        <f t="shared" si="6"/>
        <v>0</v>
      </c>
      <c r="AU8" s="123" t="s">
        <v>12</v>
      </c>
      <c r="AV8" s="127">
        <v>1</v>
      </c>
      <c r="AW8" s="128">
        <v>39356</v>
      </c>
      <c r="AX8" s="68"/>
      <c r="AY8" s="68"/>
      <c r="AZ8" s="68"/>
      <c r="BA8" s="134" t="str">
        <f t="shared" si="7"/>
        <v>Fuel 1</v>
      </c>
      <c r="BB8" s="122"/>
      <c r="BC8" s="12"/>
      <c r="BD8" s="12"/>
      <c r="BE8" s="67"/>
      <c r="BF8" s="12"/>
      <c r="BG8" s="13"/>
      <c r="BH8" s="14"/>
      <c r="BL8" s="12"/>
    </row>
    <row r="9" spans="2:64" ht="15.75" customHeight="1" thickBot="1">
      <c r="B9" s="27" t="s">
        <v>82</v>
      </c>
      <c r="C9" s="71">
        <f>FX_USD/FX_GBP</f>
        <v>1.5340909090909092</v>
      </c>
      <c r="H9" s="80" t="s">
        <v>4</v>
      </c>
      <c r="I9" s="76" t="s">
        <v>46</v>
      </c>
      <c r="J9" s="43">
        <v>120</v>
      </c>
      <c r="K9" s="44" t="s">
        <v>38</v>
      </c>
      <c r="L9" s="44" t="s">
        <v>66</v>
      </c>
      <c r="M9" s="50">
        <f t="shared" si="0"/>
        <v>1.5155000000000003</v>
      </c>
      <c r="N9" s="44" t="s">
        <v>38</v>
      </c>
      <c r="O9" s="61"/>
      <c r="P9" s="44"/>
      <c r="Q9" s="45" t="s">
        <v>115</v>
      </c>
      <c r="R9" s="53">
        <f t="shared" si="8"/>
        <v>14.420454545454547</v>
      </c>
      <c r="S9" s="44" t="s">
        <v>38</v>
      </c>
      <c r="T9" s="44" t="s">
        <v>111</v>
      </c>
      <c r="U9" s="53">
        <f t="shared" si="1"/>
        <v>14.420454545454547</v>
      </c>
      <c r="V9" s="44" t="s">
        <v>38</v>
      </c>
      <c r="W9" s="45" t="s">
        <v>108</v>
      </c>
      <c r="X9" s="53">
        <v>25.105</v>
      </c>
      <c r="Y9" s="45" t="s">
        <v>39</v>
      </c>
      <c r="AA9" s="26">
        <f t="shared" si="2"/>
        <v>3.5854005768365456</v>
      </c>
      <c r="AB9" s="10">
        <f t="shared" si="3"/>
        <v>3.9661703672856832</v>
      </c>
      <c r="AC9" s="10">
        <f t="shared" si="4"/>
        <v>3.9661703672856832</v>
      </c>
      <c r="AE9" s="103" t="s">
        <v>85</v>
      </c>
      <c r="AF9" s="12" t="s">
        <v>28</v>
      </c>
      <c r="AG9" s="67">
        <f t="shared" si="9"/>
        <v>3.59</v>
      </c>
      <c r="AH9" s="12" t="s">
        <v>12</v>
      </c>
      <c r="AI9" s="13">
        <v>1</v>
      </c>
      <c r="AJ9" s="14">
        <v>39539</v>
      </c>
      <c r="AK9" s="68"/>
      <c r="AL9" s="68"/>
      <c r="AM9" s="68"/>
      <c r="AN9" s="104" t="str">
        <f t="shared" si="5"/>
        <v>Fuel 1</v>
      </c>
      <c r="AQ9" s="68" t="s">
        <v>6</v>
      </c>
      <c r="AR9" s="105" t="s">
        <v>87</v>
      </c>
      <c r="AS9" s="123" t="s">
        <v>69</v>
      </c>
      <c r="AT9" s="69">
        <f t="shared" si="6"/>
        <v>0</v>
      </c>
      <c r="AU9" s="123" t="s">
        <v>12</v>
      </c>
      <c r="AV9" s="127">
        <v>1</v>
      </c>
      <c r="AW9" s="128">
        <v>39356</v>
      </c>
      <c r="AX9" s="68"/>
      <c r="AY9" s="68"/>
      <c r="AZ9" s="68"/>
      <c r="BA9" s="134" t="str">
        <f t="shared" si="7"/>
        <v>Fuel 1</v>
      </c>
      <c r="BB9" s="122"/>
      <c r="BC9" s="12"/>
      <c r="BD9" s="12"/>
      <c r="BE9" s="67"/>
      <c r="BF9" s="12"/>
      <c r="BG9" s="13"/>
      <c r="BH9" s="14"/>
      <c r="BL9" s="12"/>
    </row>
    <row r="10" spans="2:64" ht="15.75" customHeight="1" thickBot="1">
      <c r="H10" s="80" t="s">
        <v>4</v>
      </c>
      <c r="I10" s="76" t="s">
        <v>47</v>
      </c>
      <c r="J10" s="43">
        <v>120</v>
      </c>
      <c r="K10" s="44" t="s">
        <v>38</v>
      </c>
      <c r="L10" s="44" t="s">
        <v>66</v>
      </c>
      <c r="M10" s="50">
        <f t="shared" si="0"/>
        <v>1.5155000000000003</v>
      </c>
      <c r="N10" s="44" t="s">
        <v>38</v>
      </c>
      <c r="O10" s="61"/>
      <c r="P10" s="44"/>
      <c r="Q10" s="45" t="s">
        <v>115</v>
      </c>
      <c r="R10" s="53">
        <f t="shared" si="8"/>
        <v>14.420454545454547</v>
      </c>
      <c r="S10" s="44" t="s">
        <v>38</v>
      </c>
      <c r="T10" s="44" t="s">
        <v>111</v>
      </c>
      <c r="U10" s="53">
        <f t="shared" si="1"/>
        <v>14.420454545454547</v>
      </c>
      <c r="V10" s="44" t="s">
        <v>38</v>
      </c>
      <c r="W10" s="45" t="s">
        <v>108</v>
      </c>
      <c r="X10" s="53">
        <v>25.105</v>
      </c>
      <c r="Y10" s="45" t="s">
        <v>39</v>
      </c>
      <c r="AA10" s="26">
        <f t="shared" si="2"/>
        <v>3.5854005768365456</v>
      </c>
      <c r="AB10" s="10">
        <f t="shared" si="3"/>
        <v>3.9661703672856832</v>
      </c>
      <c r="AC10" s="10">
        <f t="shared" si="4"/>
        <v>3.9661703672856832</v>
      </c>
      <c r="AE10" s="103" t="s">
        <v>85</v>
      </c>
      <c r="AF10" s="12" t="s">
        <v>28</v>
      </c>
      <c r="AG10" s="67">
        <f t="shared" si="9"/>
        <v>3.59</v>
      </c>
      <c r="AH10" s="12" t="s">
        <v>12</v>
      </c>
      <c r="AI10" s="13">
        <v>1</v>
      </c>
      <c r="AJ10" s="14">
        <v>39630</v>
      </c>
      <c r="AK10" s="68"/>
      <c r="AL10" s="68"/>
      <c r="AM10" s="68"/>
      <c r="AN10" s="104" t="str">
        <f t="shared" si="5"/>
        <v>Fuel 1</v>
      </c>
      <c r="AQ10" s="68" t="s">
        <v>5</v>
      </c>
      <c r="AR10" s="105" t="s">
        <v>88</v>
      </c>
      <c r="AS10" s="123" t="s">
        <v>69</v>
      </c>
      <c r="AT10" s="69">
        <f t="shared" si="6"/>
        <v>0</v>
      </c>
      <c r="AU10" s="123" t="s">
        <v>12</v>
      </c>
      <c r="AV10" s="127">
        <v>1</v>
      </c>
      <c r="AW10" s="128">
        <v>39356</v>
      </c>
      <c r="AX10" s="68"/>
      <c r="AY10" s="68"/>
      <c r="AZ10" s="68"/>
      <c r="BA10" s="134" t="str">
        <f t="shared" si="7"/>
        <v>Fuel 1</v>
      </c>
      <c r="BB10" s="122"/>
      <c r="BC10" s="12"/>
      <c r="BD10" s="12"/>
      <c r="BE10" s="67"/>
      <c r="BF10" s="12"/>
      <c r="BG10" s="13"/>
      <c r="BH10" s="14"/>
      <c r="BL10" s="12"/>
    </row>
    <row r="11" spans="2:64" ht="15.75" customHeight="1" thickBot="1">
      <c r="H11" s="80" t="s">
        <v>4</v>
      </c>
      <c r="I11" s="76" t="s">
        <v>48</v>
      </c>
      <c r="J11" s="43">
        <v>120</v>
      </c>
      <c r="K11" s="44" t="s">
        <v>38</v>
      </c>
      <c r="L11" s="44" t="s">
        <v>66</v>
      </c>
      <c r="M11" s="50">
        <f t="shared" si="0"/>
        <v>1.5155000000000003</v>
      </c>
      <c r="N11" s="44" t="s">
        <v>38</v>
      </c>
      <c r="O11" s="61"/>
      <c r="P11" s="44"/>
      <c r="Q11" s="45" t="s">
        <v>115</v>
      </c>
      <c r="R11" s="53">
        <f t="shared" si="8"/>
        <v>14.420454545454547</v>
      </c>
      <c r="S11" s="44" t="s">
        <v>38</v>
      </c>
      <c r="T11" s="44" t="s">
        <v>111</v>
      </c>
      <c r="U11" s="53">
        <f t="shared" si="1"/>
        <v>14.420454545454547</v>
      </c>
      <c r="V11" s="44" t="s">
        <v>38</v>
      </c>
      <c r="W11" s="45" t="s">
        <v>108</v>
      </c>
      <c r="X11" s="53">
        <v>25.105</v>
      </c>
      <c r="Y11" s="45" t="s">
        <v>39</v>
      </c>
      <c r="AA11" s="26">
        <f t="shared" si="2"/>
        <v>3.5854005768365456</v>
      </c>
      <c r="AB11" s="10">
        <f t="shared" si="3"/>
        <v>3.9661703672856832</v>
      </c>
      <c r="AC11" s="10">
        <f t="shared" si="4"/>
        <v>3.9661703672856832</v>
      </c>
      <c r="AE11" s="103" t="s">
        <v>85</v>
      </c>
      <c r="AF11" s="12" t="s">
        <v>28</v>
      </c>
      <c r="AG11" s="67">
        <f t="shared" si="9"/>
        <v>3.59</v>
      </c>
      <c r="AH11" s="12" t="s">
        <v>12</v>
      </c>
      <c r="AI11" s="13">
        <v>1</v>
      </c>
      <c r="AJ11" s="14">
        <v>39722</v>
      </c>
      <c r="AK11" s="68"/>
      <c r="AL11" s="68"/>
      <c r="AM11" s="68"/>
      <c r="AN11" s="104" t="str">
        <f t="shared" si="5"/>
        <v>Fuel 1</v>
      </c>
      <c r="AQ11" s="68" t="s">
        <v>8</v>
      </c>
      <c r="AR11" s="133" t="s">
        <v>8</v>
      </c>
      <c r="AS11" s="123" t="s">
        <v>69</v>
      </c>
      <c r="AT11" s="125">
        <f t="shared" si="6"/>
        <v>0</v>
      </c>
      <c r="AU11" s="123" t="s">
        <v>12</v>
      </c>
      <c r="AV11" s="127">
        <v>1</v>
      </c>
      <c r="AW11" s="128"/>
      <c r="AX11" s="68"/>
      <c r="AY11" s="68"/>
      <c r="AZ11" s="68"/>
      <c r="BA11" s="134" t="str">
        <f t="shared" si="7"/>
        <v>Fuel 1</v>
      </c>
      <c r="BB11" s="122"/>
      <c r="BC11" s="12"/>
      <c r="BD11" s="12"/>
      <c r="BE11" s="67"/>
      <c r="BF11" s="12"/>
      <c r="BG11" s="13"/>
      <c r="BH11" s="14"/>
      <c r="BL11" s="12"/>
    </row>
    <row r="12" spans="2:64" ht="15.75" customHeight="1" thickBot="1">
      <c r="H12" s="80" t="s">
        <v>4</v>
      </c>
      <c r="I12" s="76" t="s">
        <v>77</v>
      </c>
      <c r="J12" s="43">
        <v>120</v>
      </c>
      <c r="K12" s="44" t="s">
        <v>38</v>
      </c>
      <c r="L12" s="44" t="s">
        <v>66</v>
      </c>
      <c r="M12" s="50">
        <f t="shared" si="0"/>
        <v>1.5155000000000003</v>
      </c>
      <c r="N12" s="44" t="s">
        <v>38</v>
      </c>
      <c r="O12" s="61"/>
      <c r="P12" s="44"/>
      <c r="Q12" s="45" t="s">
        <v>115</v>
      </c>
      <c r="R12" s="53">
        <f t="shared" si="8"/>
        <v>14.420454545454547</v>
      </c>
      <c r="S12" s="44" t="s">
        <v>38</v>
      </c>
      <c r="T12" s="44" t="s">
        <v>111</v>
      </c>
      <c r="U12" s="53">
        <f t="shared" si="1"/>
        <v>14.420454545454547</v>
      </c>
      <c r="V12" s="44" t="s">
        <v>38</v>
      </c>
      <c r="W12" s="45" t="s">
        <v>108</v>
      </c>
      <c r="X12" s="53">
        <v>25.105</v>
      </c>
      <c r="Y12" s="45" t="s">
        <v>39</v>
      </c>
      <c r="AA12" s="26">
        <f t="shared" si="2"/>
        <v>3.5854005768365456</v>
      </c>
      <c r="AB12" s="10">
        <f t="shared" si="3"/>
        <v>3.9661703672856832</v>
      </c>
      <c r="AC12" s="10">
        <f t="shared" si="4"/>
        <v>3.9661703672856832</v>
      </c>
      <c r="AE12" s="103" t="s">
        <v>85</v>
      </c>
      <c r="AF12" s="12" t="s">
        <v>28</v>
      </c>
      <c r="AG12" s="67">
        <f t="shared" si="9"/>
        <v>3.59</v>
      </c>
      <c r="AH12" s="12" t="s">
        <v>12</v>
      </c>
      <c r="AI12" s="13">
        <v>1</v>
      </c>
      <c r="AJ12" s="14">
        <v>39814</v>
      </c>
      <c r="AK12" s="68"/>
      <c r="AL12" s="68"/>
      <c r="AM12" s="68"/>
      <c r="AN12" s="104" t="str">
        <f t="shared" si="5"/>
        <v>Fuel 1</v>
      </c>
      <c r="AQ12" s="68" t="s">
        <v>4</v>
      </c>
      <c r="AR12" s="133" t="s">
        <v>36</v>
      </c>
      <c r="AS12" s="123" t="s">
        <v>69</v>
      </c>
      <c r="AT12" s="125">
        <f t="shared" si="6"/>
        <v>0</v>
      </c>
      <c r="AU12" s="123" t="s">
        <v>12</v>
      </c>
      <c r="AV12" s="127">
        <v>1</v>
      </c>
      <c r="AW12" s="128">
        <v>39356</v>
      </c>
      <c r="AX12" s="70"/>
      <c r="AY12" s="123"/>
      <c r="AZ12" s="123"/>
      <c r="BA12" s="134" t="str">
        <f t="shared" si="7"/>
        <v>Fuel 1</v>
      </c>
      <c r="BB12" s="122"/>
      <c r="BC12" s="12"/>
      <c r="BD12" s="12"/>
      <c r="BE12" s="67"/>
      <c r="BF12" s="12"/>
      <c r="BG12" s="13"/>
      <c r="BH12" s="14"/>
      <c r="BL12" s="12"/>
    </row>
    <row r="13" spans="2:64" ht="15.75" customHeight="1" thickBot="1">
      <c r="H13" s="80" t="s">
        <v>4</v>
      </c>
      <c r="I13" s="76" t="s">
        <v>78</v>
      </c>
      <c r="J13" s="43">
        <v>120</v>
      </c>
      <c r="K13" s="44" t="s">
        <v>38</v>
      </c>
      <c r="L13" s="44" t="s">
        <v>66</v>
      </c>
      <c r="M13" s="50">
        <f t="shared" si="0"/>
        <v>1.5155000000000003</v>
      </c>
      <c r="N13" s="44" t="s">
        <v>38</v>
      </c>
      <c r="O13" s="61"/>
      <c r="P13" s="44"/>
      <c r="Q13" s="45" t="s">
        <v>115</v>
      </c>
      <c r="R13" s="53">
        <f t="shared" si="8"/>
        <v>14.420454545454547</v>
      </c>
      <c r="S13" s="44" t="s">
        <v>38</v>
      </c>
      <c r="T13" s="44" t="s">
        <v>111</v>
      </c>
      <c r="U13" s="53">
        <f t="shared" si="1"/>
        <v>14.420454545454547</v>
      </c>
      <c r="V13" s="44" t="s">
        <v>38</v>
      </c>
      <c r="W13" s="45" t="s">
        <v>108</v>
      </c>
      <c r="X13" s="53">
        <v>25.105</v>
      </c>
      <c r="Y13" s="45" t="s">
        <v>39</v>
      </c>
      <c r="AA13" s="26">
        <f>($J13+M13)/$X13/FX_USD</f>
        <v>3.5854005768365456</v>
      </c>
      <c r="AB13" s="10">
        <f>($J13+R13)/$X13/FX_USD</f>
        <v>3.9661703672856832</v>
      </c>
      <c r="AC13" s="10">
        <f>($J13+U13)/$X13/FX_USD</f>
        <v>3.9661703672856832</v>
      </c>
      <c r="AE13" s="103" t="s">
        <v>85</v>
      </c>
      <c r="AF13" s="12" t="s">
        <v>28</v>
      </c>
      <c r="AG13" s="67">
        <f t="shared" si="9"/>
        <v>3.59</v>
      </c>
      <c r="AH13" s="12" t="s">
        <v>12</v>
      </c>
      <c r="AI13" s="13">
        <v>1</v>
      </c>
      <c r="AJ13" s="14">
        <v>39904</v>
      </c>
      <c r="AK13" s="68"/>
      <c r="AL13" s="68"/>
      <c r="AM13" s="68"/>
      <c r="AN13" s="104" t="str">
        <f t="shared" si="5"/>
        <v>Fuel 1</v>
      </c>
      <c r="AQ13" s="68" t="s">
        <v>7</v>
      </c>
      <c r="AR13" s="133" t="s">
        <v>37</v>
      </c>
      <c r="AS13" s="123" t="s">
        <v>69</v>
      </c>
      <c r="AT13" s="125">
        <f t="shared" si="6"/>
        <v>0</v>
      </c>
      <c r="AU13" s="123" t="s">
        <v>12</v>
      </c>
      <c r="AV13" s="127">
        <v>1</v>
      </c>
      <c r="AW13" s="128">
        <v>39356</v>
      </c>
      <c r="AX13" s="70"/>
      <c r="AY13" s="123"/>
      <c r="AZ13" s="123"/>
      <c r="BA13" s="134" t="str">
        <f t="shared" si="7"/>
        <v>Fuel 1</v>
      </c>
      <c r="BB13" s="122"/>
      <c r="BC13" s="12"/>
      <c r="BD13" s="12"/>
      <c r="BE13" s="67"/>
      <c r="BF13" s="12"/>
      <c r="BG13" s="13"/>
      <c r="BH13" s="14"/>
      <c r="BL13" s="12"/>
    </row>
    <row r="14" spans="2:64" ht="15.75" customHeight="1" thickBot="1">
      <c r="H14" s="80" t="s">
        <v>4</v>
      </c>
      <c r="I14" s="76" t="s">
        <v>79</v>
      </c>
      <c r="J14" s="43">
        <v>120</v>
      </c>
      <c r="K14" s="44" t="s">
        <v>38</v>
      </c>
      <c r="L14" s="44" t="s">
        <v>66</v>
      </c>
      <c r="M14" s="50">
        <f t="shared" si="0"/>
        <v>1.5155000000000003</v>
      </c>
      <c r="N14" s="44" t="s">
        <v>38</v>
      </c>
      <c r="O14" s="61"/>
      <c r="P14" s="44"/>
      <c r="Q14" s="45" t="s">
        <v>115</v>
      </c>
      <c r="R14" s="53">
        <f t="shared" si="8"/>
        <v>14.420454545454547</v>
      </c>
      <c r="S14" s="44" t="s">
        <v>38</v>
      </c>
      <c r="T14" s="44" t="s">
        <v>111</v>
      </c>
      <c r="U14" s="53">
        <f t="shared" si="1"/>
        <v>14.420454545454547</v>
      </c>
      <c r="V14" s="44" t="s">
        <v>38</v>
      </c>
      <c r="W14" s="45" t="s">
        <v>108</v>
      </c>
      <c r="X14" s="53">
        <v>25.105</v>
      </c>
      <c r="Y14" s="45" t="s">
        <v>39</v>
      </c>
      <c r="AA14" s="26">
        <f t="shared" si="2"/>
        <v>3.5854005768365456</v>
      </c>
      <c r="AB14" s="10">
        <f t="shared" si="3"/>
        <v>3.9661703672856832</v>
      </c>
      <c r="AC14" s="10">
        <f t="shared" si="4"/>
        <v>3.9661703672856832</v>
      </c>
      <c r="AE14" s="103" t="s">
        <v>85</v>
      </c>
      <c r="AF14" s="12" t="s">
        <v>28</v>
      </c>
      <c r="AG14" s="67">
        <f t="shared" si="9"/>
        <v>3.59</v>
      </c>
      <c r="AH14" s="12" t="s">
        <v>12</v>
      </c>
      <c r="AI14" s="13">
        <v>1</v>
      </c>
      <c r="AJ14" s="14">
        <v>39995</v>
      </c>
      <c r="AK14" s="68"/>
      <c r="AL14" s="68"/>
      <c r="AM14" s="68"/>
      <c r="AN14" s="104" t="str">
        <f t="shared" si="5"/>
        <v>Fuel 1</v>
      </c>
      <c r="AQ14" s="68" t="s">
        <v>6</v>
      </c>
      <c r="AR14" s="133" t="s">
        <v>40</v>
      </c>
      <c r="AS14" s="123" t="s">
        <v>69</v>
      </c>
      <c r="AT14" s="125">
        <f t="shared" si="6"/>
        <v>0</v>
      </c>
      <c r="AU14" s="123" t="s">
        <v>12</v>
      </c>
      <c r="AV14" s="127">
        <v>1</v>
      </c>
      <c r="AW14" s="128">
        <v>39356</v>
      </c>
      <c r="AX14" s="70"/>
      <c r="AY14" s="123"/>
      <c r="AZ14" s="123"/>
      <c r="BA14" s="134" t="str">
        <f t="shared" si="7"/>
        <v>Fuel 1</v>
      </c>
      <c r="BB14" s="120"/>
      <c r="BC14" s="12"/>
      <c r="BD14" s="12"/>
      <c r="BE14" s="67"/>
      <c r="BF14" s="12"/>
      <c r="BG14" s="13"/>
      <c r="BH14" s="14"/>
      <c r="BL14" s="12"/>
    </row>
    <row r="15" spans="2:64" ht="15.75" customHeight="1" thickBot="1">
      <c r="H15" s="80" t="s">
        <v>4</v>
      </c>
      <c r="I15" s="76" t="s">
        <v>80</v>
      </c>
      <c r="J15" s="43">
        <v>70</v>
      </c>
      <c r="K15" s="44" t="s">
        <v>38</v>
      </c>
      <c r="L15" s="44" t="s">
        <v>66</v>
      </c>
      <c r="M15" s="50">
        <f>0.8+0.9*FX_USD</f>
        <v>2.0150000000000001</v>
      </c>
      <c r="N15" s="44" t="s">
        <v>38</v>
      </c>
      <c r="O15" s="61"/>
      <c r="P15" s="44"/>
      <c r="Q15" s="45" t="s">
        <v>115</v>
      </c>
      <c r="R15" s="53">
        <f>8.15*$C$9</f>
        <v>12.50284090909091</v>
      </c>
      <c r="S15" s="44" t="s">
        <v>38</v>
      </c>
      <c r="T15" s="44" t="s">
        <v>111</v>
      </c>
      <c r="U15" s="53">
        <f>3.7</f>
        <v>3.7</v>
      </c>
      <c r="V15" s="44" t="s">
        <v>38</v>
      </c>
      <c r="W15" s="45" t="s">
        <v>108</v>
      </c>
      <c r="X15" s="53">
        <v>25.12</v>
      </c>
      <c r="Y15" s="45" t="s">
        <v>39</v>
      </c>
      <c r="Z15" s="78"/>
      <c r="AA15" s="26">
        <f t="shared" si="2"/>
        <v>2.1235845718329793</v>
      </c>
      <c r="AB15" s="10">
        <f t="shared" si="3"/>
        <v>2.4328509350404253</v>
      </c>
      <c r="AC15" s="10">
        <f t="shared" si="4"/>
        <v>2.1732719981127624</v>
      </c>
      <c r="AE15" s="103" t="s">
        <v>85</v>
      </c>
      <c r="AF15" s="12" t="s">
        <v>28</v>
      </c>
      <c r="AG15" s="67">
        <f t="shared" si="9"/>
        <v>2.12</v>
      </c>
      <c r="AH15" s="12" t="s">
        <v>12</v>
      </c>
      <c r="AI15" s="13">
        <v>1</v>
      </c>
      <c r="AJ15" s="14">
        <v>40087</v>
      </c>
      <c r="AK15" s="68"/>
      <c r="AL15" s="68"/>
      <c r="AM15" s="68"/>
      <c r="AN15" s="104" t="str">
        <f t="shared" si="5"/>
        <v>Fuel 1</v>
      </c>
      <c r="AQ15" s="68" t="s">
        <v>5</v>
      </c>
      <c r="AR15" s="133" t="s">
        <v>43</v>
      </c>
      <c r="AS15" s="123" t="s">
        <v>69</v>
      </c>
      <c r="AT15" s="125">
        <f t="shared" si="6"/>
        <v>0</v>
      </c>
      <c r="AU15" s="123" t="s">
        <v>12</v>
      </c>
      <c r="AV15" s="127">
        <v>1</v>
      </c>
      <c r="AW15" s="128">
        <v>39356</v>
      </c>
      <c r="AX15" s="70"/>
      <c r="AY15" s="123"/>
      <c r="AZ15" s="123"/>
      <c r="BA15" s="134" t="str">
        <f t="shared" si="7"/>
        <v>Fuel 1</v>
      </c>
      <c r="BB15" s="120"/>
      <c r="BC15" s="12"/>
      <c r="BD15" s="12"/>
      <c r="BE15" s="67"/>
      <c r="BF15" s="12"/>
      <c r="BG15" s="13"/>
      <c r="BH15" s="14"/>
      <c r="BL15" s="12"/>
    </row>
    <row r="16" spans="2:64" ht="15.75" customHeight="1" thickBot="1">
      <c r="H16" s="80" t="s">
        <v>4</v>
      </c>
      <c r="I16" s="76" t="s">
        <v>119</v>
      </c>
      <c r="J16" s="43">
        <v>80</v>
      </c>
      <c r="K16" s="44" t="s">
        <v>38</v>
      </c>
      <c r="L16" s="44" t="s">
        <v>66</v>
      </c>
      <c r="M16" s="50">
        <f>0.8+0.9*FX_USD</f>
        <v>2.0150000000000001</v>
      </c>
      <c r="N16" s="44" t="s">
        <v>38</v>
      </c>
      <c r="O16" s="61"/>
      <c r="P16" s="44"/>
      <c r="Q16" s="45" t="s">
        <v>115</v>
      </c>
      <c r="R16" s="53">
        <f>8.6*$C$9</f>
        <v>13.193181818181818</v>
      </c>
      <c r="S16" s="44" t="s">
        <v>38</v>
      </c>
      <c r="T16" s="44" t="s">
        <v>111</v>
      </c>
      <c r="U16" s="53">
        <f>3.7</f>
        <v>3.7</v>
      </c>
      <c r="V16" s="44" t="s">
        <v>38</v>
      </c>
      <c r="W16" s="45" t="s">
        <v>108</v>
      </c>
      <c r="X16" s="53">
        <v>25.12</v>
      </c>
      <c r="Y16" s="45" t="s">
        <v>39</v>
      </c>
      <c r="AA16" s="26">
        <f t="shared" si="2"/>
        <v>2.4184654399622549</v>
      </c>
      <c r="AB16" s="10">
        <f t="shared" si="3"/>
        <v>2.748088635827489</v>
      </c>
      <c r="AC16" s="10">
        <f t="shared" si="4"/>
        <v>2.468152866242038</v>
      </c>
      <c r="AE16" s="103" t="s">
        <v>85</v>
      </c>
      <c r="AF16" s="12" t="s">
        <v>28</v>
      </c>
      <c r="AG16" s="67">
        <f t="shared" si="9"/>
        <v>2.42</v>
      </c>
      <c r="AH16" s="12" t="s">
        <v>12</v>
      </c>
      <c r="AI16" s="13">
        <v>1</v>
      </c>
      <c r="AJ16" s="14">
        <v>40179</v>
      </c>
      <c r="AK16" s="68"/>
      <c r="AL16" s="68"/>
      <c r="AM16" s="68"/>
      <c r="AN16" s="104" t="str">
        <f t="shared" si="5"/>
        <v>Fuel 1</v>
      </c>
      <c r="AQ16" s="68" t="s">
        <v>4</v>
      </c>
      <c r="AR16" s="105" t="s">
        <v>51</v>
      </c>
      <c r="AS16" s="123" t="s">
        <v>69</v>
      </c>
      <c r="AT16" s="125">
        <f>ROUND(VLOOKUP(AQ16,$B$68:$I$72,8,0),2)</f>
        <v>0</v>
      </c>
      <c r="AU16" s="123" t="s">
        <v>12</v>
      </c>
      <c r="AV16" s="127">
        <v>1</v>
      </c>
      <c r="AW16" s="128">
        <v>39356</v>
      </c>
      <c r="AX16" s="68"/>
      <c r="AY16" s="68"/>
      <c r="AZ16" s="68"/>
      <c r="BA16" s="134" t="str">
        <f t="shared" si="7"/>
        <v>Fuel 1</v>
      </c>
      <c r="BB16" s="120"/>
      <c r="BC16" s="12"/>
      <c r="BD16" s="12"/>
      <c r="BE16" s="67"/>
      <c r="BF16" s="12"/>
      <c r="BG16" s="13"/>
      <c r="BH16" s="14"/>
      <c r="BL16" s="12"/>
    </row>
    <row r="17" spans="8:64" ht="15.75" customHeight="1" thickBot="1">
      <c r="H17" s="80" t="s">
        <v>4</v>
      </c>
      <c r="I17" s="76" t="s">
        <v>120</v>
      </c>
      <c r="J17" s="43">
        <v>83</v>
      </c>
      <c r="K17" s="44" t="s">
        <v>38</v>
      </c>
      <c r="L17" s="44" t="s">
        <v>66</v>
      </c>
      <c r="M17" s="50">
        <f>0.8+0.9*FX_USD</f>
        <v>2.0150000000000001</v>
      </c>
      <c r="N17" s="44" t="s">
        <v>38</v>
      </c>
      <c r="O17" s="61"/>
      <c r="P17" s="44"/>
      <c r="Q17" s="45" t="s">
        <v>115</v>
      </c>
      <c r="R17" s="53">
        <f>8.6*$C$9</f>
        <v>13.193181818181818</v>
      </c>
      <c r="S17" s="44" t="s">
        <v>38</v>
      </c>
      <c r="T17" s="44" t="s">
        <v>111</v>
      </c>
      <c r="U17" s="53">
        <f>3.7</f>
        <v>3.7</v>
      </c>
      <c r="V17" s="44" t="s">
        <v>38</v>
      </c>
      <c r="W17" s="45" t="s">
        <v>108</v>
      </c>
      <c r="X17" s="53">
        <v>25.12</v>
      </c>
      <c r="Y17" s="45" t="s">
        <v>39</v>
      </c>
      <c r="AA17" s="26">
        <f t="shared" si="2"/>
        <v>2.5069297004010376</v>
      </c>
      <c r="AB17" s="10">
        <f t="shared" si="3"/>
        <v>2.8365528962662716</v>
      </c>
      <c r="AC17" s="10">
        <f t="shared" si="4"/>
        <v>2.5566171266808206</v>
      </c>
      <c r="AE17" s="103" t="s">
        <v>85</v>
      </c>
      <c r="AF17" s="12" t="s">
        <v>28</v>
      </c>
      <c r="AG17" s="67">
        <f t="shared" si="9"/>
        <v>2.5099999999999998</v>
      </c>
      <c r="AH17" s="12" t="s">
        <v>12</v>
      </c>
      <c r="AI17" s="13">
        <v>1</v>
      </c>
      <c r="AJ17" s="14">
        <v>40269</v>
      </c>
      <c r="AK17" s="68"/>
      <c r="AL17" s="68"/>
      <c r="AM17" s="68"/>
      <c r="AN17" s="104" t="str">
        <f t="shared" si="5"/>
        <v>Fuel 1</v>
      </c>
      <c r="AQ17" s="68" t="s">
        <v>7</v>
      </c>
      <c r="AR17" s="105" t="s">
        <v>52</v>
      </c>
      <c r="AS17" s="123" t="s">
        <v>69</v>
      </c>
      <c r="AT17" s="125">
        <f>ROUND(VLOOKUP(AQ17,$B$68:$I$72,8,0),2)</f>
        <v>0</v>
      </c>
      <c r="AU17" s="123" t="s">
        <v>12</v>
      </c>
      <c r="AV17" s="127">
        <v>1</v>
      </c>
      <c r="AW17" s="128">
        <v>39356</v>
      </c>
      <c r="AX17" s="68"/>
      <c r="AY17" s="68"/>
      <c r="AZ17" s="68"/>
      <c r="BA17" s="134" t="str">
        <f t="shared" si="7"/>
        <v>Fuel 1</v>
      </c>
      <c r="BB17" s="120"/>
      <c r="BC17" s="12"/>
      <c r="BD17" s="12"/>
      <c r="BE17" s="67"/>
      <c r="BF17" s="12"/>
      <c r="BG17" s="13"/>
      <c r="BH17" s="14"/>
      <c r="BL17" s="12"/>
    </row>
    <row r="18" spans="8:64" ht="15.75" customHeight="1" thickBot="1">
      <c r="H18" s="80" t="s">
        <v>4</v>
      </c>
      <c r="I18" s="76" t="s">
        <v>121</v>
      </c>
      <c r="J18" s="43">
        <v>83</v>
      </c>
      <c r="K18" s="44" t="s">
        <v>38</v>
      </c>
      <c r="L18" s="44" t="s">
        <v>66</v>
      </c>
      <c r="M18" s="50">
        <f>0.8+0.9*FX_USD</f>
        <v>2.0150000000000001</v>
      </c>
      <c r="N18" s="44" t="s">
        <v>38</v>
      </c>
      <c r="O18" s="61"/>
      <c r="P18" s="44"/>
      <c r="Q18" s="45" t="s">
        <v>115</v>
      </c>
      <c r="R18" s="53">
        <f>8.6*$C$9</f>
        <v>13.193181818181818</v>
      </c>
      <c r="S18" s="44" t="s">
        <v>38</v>
      </c>
      <c r="T18" s="44" t="s">
        <v>111</v>
      </c>
      <c r="U18" s="53">
        <f>3.7</f>
        <v>3.7</v>
      </c>
      <c r="V18" s="44" t="s">
        <v>38</v>
      </c>
      <c r="W18" s="45" t="s">
        <v>108</v>
      </c>
      <c r="X18" s="53">
        <v>25.12</v>
      </c>
      <c r="Y18" s="45" t="s">
        <v>39</v>
      </c>
      <c r="AA18" s="26">
        <f t="shared" si="2"/>
        <v>2.5069297004010376</v>
      </c>
      <c r="AB18" s="10">
        <f t="shared" si="3"/>
        <v>2.8365528962662716</v>
      </c>
      <c r="AC18" s="10">
        <f t="shared" si="4"/>
        <v>2.5566171266808206</v>
      </c>
      <c r="AE18" s="103" t="s">
        <v>85</v>
      </c>
      <c r="AF18" s="12" t="s">
        <v>28</v>
      </c>
      <c r="AG18" s="67">
        <f t="shared" si="9"/>
        <v>2.5099999999999998</v>
      </c>
      <c r="AH18" s="12" t="s">
        <v>12</v>
      </c>
      <c r="AI18" s="13">
        <v>1</v>
      </c>
      <c r="AJ18" s="14">
        <v>40360</v>
      </c>
      <c r="AK18" s="68"/>
      <c r="AL18" s="68"/>
      <c r="AM18" s="68"/>
      <c r="AN18" s="104" t="str">
        <f t="shared" si="5"/>
        <v>Fuel 1</v>
      </c>
      <c r="AQ18" s="68" t="s">
        <v>6</v>
      </c>
      <c r="AR18" s="105" t="s">
        <v>53</v>
      </c>
      <c r="AS18" s="123" t="s">
        <v>69</v>
      </c>
      <c r="AT18" s="125">
        <f>ROUND(VLOOKUP(AQ18,$B$68:$I$72,8,0),2)</f>
        <v>0</v>
      </c>
      <c r="AU18" s="123" t="s">
        <v>12</v>
      </c>
      <c r="AV18" s="127">
        <v>1</v>
      </c>
      <c r="AW18" s="128">
        <v>39356</v>
      </c>
      <c r="AX18" s="68"/>
      <c r="AY18" s="68"/>
      <c r="AZ18" s="68"/>
      <c r="BA18" s="134" t="str">
        <f t="shared" si="7"/>
        <v>Fuel 1</v>
      </c>
      <c r="BB18" s="120"/>
      <c r="BC18" s="12"/>
      <c r="BD18" s="12"/>
      <c r="BE18" s="67"/>
      <c r="BF18" s="12"/>
      <c r="BG18" s="13"/>
      <c r="BH18" s="14"/>
      <c r="BL18" s="12"/>
    </row>
    <row r="19" spans="8:64" ht="15.75" customHeight="1" thickBot="1">
      <c r="H19" s="81" t="s">
        <v>4</v>
      </c>
      <c r="I19" s="1" t="s">
        <v>124</v>
      </c>
      <c r="J19" s="43">
        <v>83</v>
      </c>
      <c r="K19" s="44" t="s">
        <v>38</v>
      </c>
      <c r="L19" s="44" t="s">
        <v>66</v>
      </c>
      <c r="M19" s="50">
        <f>0.8+0.9*FX_USD</f>
        <v>2.0150000000000001</v>
      </c>
      <c r="N19" s="44" t="s">
        <v>38</v>
      </c>
      <c r="O19" s="62"/>
      <c r="P19" s="46"/>
      <c r="Q19" s="45" t="s">
        <v>115</v>
      </c>
      <c r="R19" s="53">
        <f>8.6*$C$9</f>
        <v>13.193181818181818</v>
      </c>
      <c r="S19" s="44" t="s">
        <v>38</v>
      </c>
      <c r="T19" s="44" t="s">
        <v>111</v>
      </c>
      <c r="U19" s="53">
        <f>3.7</f>
        <v>3.7</v>
      </c>
      <c r="V19" s="44" t="s">
        <v>38</v>
      </c>
      <c r="W19" s="45" t="s">
        <v>108</v>
      </c>
      <c r="X19" s="88">
        <v>25.12</v>
      </c>
      <c r="Y19" s="89" t="s">
        <v>39</v>
      </c>
      <c r="AA19" s="26">
        <f t="shared" si="2"/>
        <v>2.5069297004010376</v>
      </c>
      <c r="AB19" s="10">
        <f t="shared" si="3"/>
        <v>2.8365528962662716</v>
      </c>
      <c r="AC19" s="10">
        <f t="shared" si="4"/>
        <v>2.5566171266808206</v>
      </c>
      <c r="AE19" s="103" t="s">
        <v>85</v>
      </c>
      <c r="AF19" s="12" t="s">
        <v>28</v>
      </c>
      <c r="AG19" s="67">
        <f t="shared" si="9"/>
        <v>2.5099999999999998</v>
      </c>
      <c r="AH19" s="12" t="s">
        <v>12</v>
      </c>
      <c r="AI19" s="13">
        <v>1</v>
      </c>
      <c r="AJ19" s="14">
        <v>40452</v>
      </c>
      <c r="AK19" s="68"/>
      <c r="AL19" s="68"/>
      <c r="AM19" s="68"/>
      <c r="AN19" s="104" t="str">
        <f t="shared" si="5"/>
        <v>Fuel 1</v>
      </c>
      <c r="AQ19" s="68" t="s">
        <v>5</v>
      </c>
      <c r="AR19" s="105" t="s">
        <v>54</v>
      </c>
      <c r="AS19" s="123" t="s">
        <v>69</v>
      </c>
      <c r="AT19" s="125">
        <f>ROUND(VLOOKUP(AQ19,$B$68:$I$72,8,0),2)</f>
        <v>0</v>
      </c>
      <c r="AU19" s="123" t="s">
        <v>12</v>
      </c>
      <c r="AV19" s="127">
        <v>1</v>
      </c>
      <c r="AW19" s="128">
        <v>39356</v>
      </c>
      <c r="AX19" s="68"/>
      <c r="AY19" s="68"/>
      <c r="AZ19" s="68"/>
      <c r="BA19" s="134" t="str">
        <f t="shared" si="7"/>
        <v>Fuel 1</v>
      </c>
      <c r="BB19" s="120"/>
      <c r="BC19" s="12"/>
      <c r="BD19" s="12"/>
      <c r="BE19" s="67"/>
      <c r="BF19" s="12"/>
      <c r="BG19" s="13"/>
      <c r="BH19" s="14"/>
      <c r="BL19" s="12"/>
    </row>
    <row r="20" spans="8:64" ht="15.75" customHeight="1" thickBot="1">
      <c r="H20" s="77" t="s">
        <v>97</v>
      </c>
      <c r="I20" s="83" t="s">
        <v>18</v>
      </c>
      <c r="J20" s="28">
        <v>1000</v>
      </c>
      <c r="K20" s="41" t="s">
        <v>38</v>
      </c>
      <c r="L20" s="17" t="s">
        <v>83</v>
      </c>
      <c r="M20" s="49">
        <f t="shared" ref="M20:M27" si="10">35/FX_USD</f>
        <v>25.925925925925924</v>
      </c>
      <c r="N20" s="17" t="s">
        <v>11</v>
      </c>
      <c r="O20" s="63">
        <v>56.07</v>
      </c>
      <c r="P20" s="17" t="s">
        <v>11</v>
      </c>
      <c r="Q20" s="18" t="s">
        <v>116</v>
      </c>
      <c r="R20" s="49">
        <f>13/FX_GBP</f>
        <v>14.772727272727273</v>
      </c>
      <c r="S20" s="17" t="s">
        <v>11</v>
      </c>
      <c r="T20" s="17" t="s">
        <v>112</v>
      </c>
      <c r="U20" s="49">
        <f t="shared" ref="U20:U32" si="11">R20</f>
        <v>14.772727272727273</v>
      </c>
      <c r="V20" s="17" t="s">
        <v>11</v>
      </c>
      <c r="W20" s="18" t="s">
        <v>109</v>
      </c>
      <c r="X20" s="64">
        <v>42.75</v>
      </c>
      <c r="Y20" s="20" t="s">
        <v>39</v>
      </c>
      <c r="AA20" s="92">
        <f t="shared" ref="AA20:AA32" si="12">($J20/FX_USD+M20+O20)/$X20</f>
        <v>19.245302144249511</v>
      </c>
      <c r="AB20" s="93">
        <f t="shared" ref="AB20:AB32" si="13">($J20/FX_USD+R20)/$X20</f>
        <v>17.672829661133751</v>
      </c>
      <c r="AC20" s="93">
        <f t="shared" ref="AC20:AC32" si="14">($J20/FX_USD+U20)/$X20</f>
        <v>17.672829661133751</v>
      </c>
      <c r="AE20" s="103" t="s">
        <v>86</v>
      </c>
      <c r="AF20" s="12" t="s">
        <v>28</v>
      </c>
      <c r="AG20" s="67">
        <f t="shared" si="9"/>
        <v>19.25</v>
      </c>
      <c r="AH20" s="12" t="s">
        <v>12</v>
      </c>
      <c r="AI20" s="13">
        <v>1</v>
      </c>
      <c r="AJ20" s="14">
        <v>39356</v>
      </c>
      <c r="AK20" s="68"/>
      <c r="AL20" s="68"/>
      <c r="AM20" s="68"/>
      <c r="AN20" s="104" t="str">
        <f t="shared" si="5"/>
        <v>Fuel 1</v>
      </c>
      <c r="AQ20" s="68" t="s">
        <v>4</v>
      </c>
      <c r="AR20" s="133" t="s">
        <v>85</v>
      </c>
      <c r="AS20" s="123" t="s">
        <v>69</v>
      </c>
      <c r="AT20" s="125">
        <f>ROUND(VLOOKUP(AQ20,$B$82:$I$86,8,0),2)</f>
        <v>2.15</v>
      </c>
      <c r="AU20" s="123" t="s">
        <v>12</v>
      </c>
      <c r="AV20" s="127">
        <v>1</v>
      </c>
      <c r="AW20" s="128">
        <v>39448</v>
      </c>
      <c r="AX20" s="68"/>
      <c r="AY20" s="68"/>
      <c r="AZ20" s="68"/>
      <c r="BA20" s="134" t="str">
        <f t="shared" si="7"/>
        <v>Fuel 1</v>
      </c>
      <c r="BB20" s="120"/>
      <c r="BC20" s="12"/>
      <c r="BD20" s="12"/>
      <c r="BE20" s="67"/>
      <c r="BF20" s="12"/>
      <c r="BG20" s="13"/>
      <c r="BH20" s="14"/>
      <c r="BL20" s="12"/>
    </row>
    <row r="21" spans="8:64" ht="15.75" customHeight="1" thickBot="1">
      <c r="H21" s="80" t="s">
        <v>97</v>
      </c>
      <c r="I21" s="76" t="s">
        <v>19</v>
      </c>
      <c r="J21" s="29">
        <v>1000</v>
      </c>
      <c r="K21" s="44" t="s">
        <v>38</v>
      </c>
      <c r="L21" s="19" t="s">
        <v>84</v>
      </c>
      <c r="M21" s="50">
        <f t="shared" si="10"/>
        <v>25.925925925925924</v>
      </c>
      <c r="N21" s="19" t="s">
        <v>11</v>
      </c>
      <c r="O21" s="64">
        <v>56.07</v>
      </c>
      <c r="P21" s="19" t="s">
        <v>11</v>
      </c>
      <c r="Q21" s="20" t="s">
        <v>116</v>
      </c>
      <c r="R21" s="50">
        <f t="shared" ref="R21:R27" si="15">13/FX_GBP</f>
        <v>14.772727272727273</v>
      </c>
      <c r="S21" s="19" t="s">
        <v>11</v>
      </c>
      <c r="T21" s="19" t="s">
        <v>112</v>
      </c>
      <c r="U21" s="50">
        <f t="shared" si="11"/>
        <v>14.772727272727273</v>
      </c>
      <c r="V21" s="19" t="s">
        <v>11</v>
      </c>
      <c r="W21" s="20" t="s">
        <v>109</v>
      </c>
      <c r="X21" s="64">
        <v>42.75</v>
      </c>
      <c r="Y21" s="20" t="s">
        <v>39</v>
      </c>
      <c r="AA21" s="26">
        <f t="shared" si="12"/>
        <v>19.245302144249511</v>
      </c>
      <c r="AB21" s="10">
        <f t="shared" si="13"/>
        <v>17.672829661133751</v>
      </c>
      <c r="AC21" s="10">
        <f t="shared" si="14"/>
        <v>17.672829661133751</v>
      </c>
      <c r="AE21" s="103" t="s">
        <v>86</v>
      </c>
      <c r="AF21" s="12" t="s">
        <v>28</v>
      </c>
      <c r="AG21" s="67">
        <f t="shared" si="9"/>
        <v>19.25</v>
      </c>
      <c r="AH21" s="12" t="s">
        <v>12</v>
      </c>
      <c r="AI21" s="13">
        <v>1</v>
      </c>
      <c r="AJ21" s="14">
        <v>39448</v>
      </c>
      <c r="AK21" s="68"/>
      <c r="AL21" s="68"/>
      <c r="AM21" s="68"/>
      <c r="AN21" s="104" t="str">
        <f t="shared" si="5"/>
        <v>Fuel 1</v>
      </c>
      <c r="AQ21" s="68" t="s">
        <v>7</v>
      </c>
      <c r="AR21" s="133" t="s">
        <v>86</v>
      </c>
      <c r="AS21" s="123" t="s">
        <v>69</v>
      </c>
      <c r="AT21" s="125">
        <f>ROUND(VLOOKUP(AQ21,$B$82:$I$86,8,0),2)</f>
        <v>1.7</v>
      </c>
      <c r="AU21" s="123" t="s">
        <v>12</v>
      </c>
      <c r="AV21" s="127">
        <v>1</v>
      </c>
      <c r="AW21" s="128">
        <v>39448</v>
      </c>
      <c r="AX21" s="68"/>
      <c r="AY21" s="68"/>
      <c r="AZ21" s="68"/>
      <c r="BA21" s="134" t="str">
        <f t="shared" si="7"/>
        <v>Fuel 1</v>
      </c>
      <c r="BB21" s="120"/>
      <c r="BC21" s="12"/>
      <c r="BD21" s="12"/>
      <c r="BE21" s="67"/>
      <c r="BF21" s="12"/>
      <c r="BG21" s="13"/>
      <c r="BH21" s="14"/>
      <c r="BL21" s="12"/>
    </row>
    <row r="22" spans="8:64" ht="15.75" customHeight="1" thickBot="1">
      <c r="H22" s="80" t="s">
        <v>97</v>
      </c>
      <c r="I22" s="76" t="s">
        <v>46</v>
      </c>
      <c r="J22" s="29">
        <v>1000</v>
      </c>
      <c r="K22" s="44" t="s">
        <v>38</v>
      </c>
      <c r="L22" s="19" t="s">
        <v>84</v>
      </c>
      <c r="M22" s="50">
        <f t="shared" si="10"/>
        <v>25.925925925925924</v>
      </c>
      <c r="N22" s="19" t="s">
        <v>11</v>
      </c>
      <c r="O22" s="64">
        <v>56.07</v>
      </c>
      <c r="P22" s="19" t="s">
        <v>11</v>
      </c>
      <c r="Q22" s="20" t="s">
        <v>116</v>
      </c>
      <c r="R22" s="50">
        <f t="shared" si="15"/>
        <v>14.772727272727273</v>
      </c>
      <c r="S22" s="19" t="s">
        <v>11</v>
      </c>
      <c r="T22" s="19" t="s">
        <v>112</v>
      </c>
      <c r="U22" s="50">
        <f t="shared" si="11"/>
        <v>14.772727272727273</v>
      </c>
      <c r="V22" s="19" t="s">
        <v>11</v>
      </c>
      <c r="W22" s="20" t="s">
        <v>109</v>
      </c>
      <c r="X22" s="64">
        <v>42.75</v>
      </c>
      <c r="Y22" s="20" t="s">
        <v>39</v>
      </c>
      <c r="AA22" s="26">
        <f t="shared" si="12"/>
        <v>19.245302144249511</v>
      </c>
      <c r="AB22" s="10">
        <f t="shared" si="13"/>
        <v>17.672829661133751</v>
      </c>
      <c r="AC22" s="10">
        <f t="shared" si="14"/>
        <v>17.672829661133751</v>
      </c>
      <c r="AD22" s="54"/>
      <c r="AE22" s="103" t="s">
        <v>86</v>
      </c>
      <c r="AF22" s="12" t="s">
        <v>28</v>
      </c>
      <c r="AG22" s="67">
        <f t="shared" si="9"/>
        <v>19.25</v>
      </c>
      <c r="AH22" s="12" t="s">
        <v>12</v>
      </c>
      <c r="AI22" s="13">
        <v>1</v>
      </c>
      <c r="AJ22" s="14">
        <v>39539</v>
      </c>
      <c r="AK22" s="68"/>
      <c r="AL22" s="68"/>
      <c r="AM22" s="68"/>
      <c r="AN22" s="104" t="str">
        <f t="shared" si="5"/>
        <v>Fuel 1</v>
      </c>
      <c r="AQ22" s="68" t="s">
        <v>6</v>
      </c>
      <c r="AR22" s="105" t="s">
        <v>87</v>
      </c>
      <c r="AS22" s="123" t="s">
        <v>69</v>
      </c>
      <c r="AT22" s="69">
        <f>ROUND(VLOOKUP(AQ22,$B$82:$I$86,8,0),2)</f>
        <v>1.28</v>
      </c>
      <c r="AU22" s="123" t="s">
        <v>12</v>
      </c>
      <c r="AV22" s="127">
        <v>1</v>
      </c>
      <c r="AW22" s="128">
        <v>39448</v>
      </c>
      <c r="AX22" s="68"/>
      <c r="AY22" s="68"/>
      <c r="AZ22" s="68"/>
      <c r="BA22" s="134" t="str">
        <f t="shared" si="7"/>
        <v>Fuel 1</v>
      </c>
      <c r="BB22" s="120"/>
      <c r="BC22" s="12"/>
      <c r="BD22" s="12"/>
      <c r="BE22" s="67"/>
      <c r="BF22" s="12"/>
      <c r="BG22" s="13"/>
      <c r="BH22" s="14"/>
      <c r="BL22" s="12"/>
    </row>
    <row r="23" spans="8:64" ht="15.75" customHeight="1" thickBot="1">
      <c r="H23" s="80" t="s">
        <v>97</v>
      </c>
      <c r="I23" s="76" t="s">
        <v>47</v>
      </c>
      <c r="J23" s="29">
        <v>1000</v>
      </c>
      <c r="K23" s="44" t="s">
        <v>38</v>
      </c>
      <c r="L23" s="19" t="s">
        <v>84</v>
      </c>
      <c r="M23" s="50">
        <f t="shared" si="10"/>
        <v>25.925925925925924</v>
      </c>
      <c r="N23" s="19" t="s">
        <v>11</v>
      </c>
      <c r="O23" s="64">
        <v>56.07</v>
      </c>
      <c r="P23" s="19" t="s">
        <v>11</v>
      </c>
      <c r="Q23" s="20" t="s">
        <v>116</v>
      </c>
      <c r="R23" s="50">
        <f t="shared" si="15"/>
        <v>14.772727272727273</v>
      </c>
      <c r="S23" s="19" t="s">
        <v>11</v>
      </c>
      <c r="T23" s="19" t="s">
        <v>112</v>
      </c>
      <c r="U23" s="50">
        <f t="shared" si="11"/>
        <v>14.772727272727273</v>
      </c>
      <c r="V23" s="19" t="s">
        <v>11</v>
      </c>
      <c r="W23" s="20" t="s">
        <v>109</v>
      </c>
      <c r="X23" s="64">
        <v>42.75</v>
      </c>
      <c r="Y23" s="20" t="s">
        <v>39</v>
      </c>
      <c r="AA23" s="26">
        <f t="shared" si="12"/>
        <v>19.245302144249511</v>
      </c>
      <c r="AB23" s="10">
        <f t="shared" si="13"/>
        <v>17.672829661133751</v>
      </c>
      <c r="AC23" s="10">
        <f t="shared" si="14"/>
        <v>17.672829661133751</v>
      </c>
      <c r="AE23" s="103" t="s">
        <v>86</v>
      </c>
      <c r="AF23" s="12" t="s">
        <v>28</v>
      </c>
      <c r="AG23" s="67">
        <f t="shared" si="9"/>
        <v>19.25</v>
      </c>
      <c r="AH23" s="12" t="s">
        <v>12</v>
      </c>
      <c r="AI23" s="13">
        <v>1</v>
      </c>
      <c r="AJ23" s="14">
        <v>39630</v>
      </c>
      <c r="AK23" s="68"/>
      <c r="AL23" s="68"/>
      <c r="AM23" s="68"/>
      <c r="AN23" s="104" t="str">
        <f t="shared" si="5"/>
        <v>Fuel 1</v>
      </c>
      <c r="AQ23" s="68" t="s">
        <v>5</v>
      </c>
      <c r="AR23" s="105" t="s">
        <v>88</v>
      </c>
      <c r="AS23" s="123" t="s">
        <v>69</v>
      </c>
      <c r="AT23" s="69">
        <f>ROUND(VLOOKUP(AQ23,$B$82:$I$86,8,0),2)</f>
        <v>1.77</v>
      </c>
      <c r="AU23" s="123" t="s">
        <v>12</v>
      </c>
      <c r="AV23" s="127">
        <v>1</v>
      </c>
      <c r="AW23" s="128">
        <v>39448</v>
      </c>
      <c r="AX23" s="68"/>
      <c r="AY23" s="68"/>
      <c r="AZ23" s="68"/>
      <c r="BA23" s="134" t="str">
        <f t="shared" si="7"/>
        <v>Fuel 1</v>
      </c>
      <c r="BB23" s="120"/>
      <c r="BC23" s="12"/>
      <c r="BD23" s="12"/>
      <c r="BE23" s="124"/>
      <c r="BF23" s="12"/>
      <c r="BG23" s="13"/>
      <c r="BH23" s="14"/>
    </row>
    <row r="24" spans="8:64" ht="15.75" customHeight="1" thickBot="1">
      <c r="H24" s="80" t="s">
        <v>97</v>
      </c>
      <c r="I24" s="76" t="s">
        <v>48</v>
      </c>
      <c r="J24" s="29">
        <v>1000</v>
      </c>
      <c r="K24" s="44" t="s">
        <v>38</v>
      </c>
      <c r="L24" s="19" t="s">
        <v>84</v>
      </c>
      <c r="M24" s="50">
        <f t="shared" si="10"/>
        <v>25.925925925925924</v>
      </c>
      <c r="N24" s="19" t="s">
        <v>11</v>
      </c>
      <c r="O24" s="64">
        <v>56.07</v>
      </c>
      <c r="P24" s="19" t="s">
        <v>11</v>
      </c>
      <c r="Q24" s="20" t="s">
        <v>116</v>
      </c>
      <c r="R24" s="50">
        <f t="shared" si="15"/>
        <v>14.772727272727273</v>
      </c>
      <c r="S24" s="19" t="s">
        <v>11</v>
      </c>
      <c r="T24" s="19" t="s">
        <v>112</v>
      </c>
      <c r="U24" s="50">
        <f t="shared" si="11"/>
        <v>14.772727272727273</v>
      </c>
      <c r="V24" s="19" t="s">
        <v>11</v>
      </c>
      <c r="W24" s="20" t="s">
        <v>109</v>
      </c>
      <c r="X24" s="64">
        <v>42.75</v>
      </c>
      <c r="Y24" s="20" t="s">
        <v>39</v>
      </c>
      <c r="AA24" s="26">
        <f t="shared" si="12"/>
        <v>19.245302144249511</v>
      </c>
      <c r="AB24" s="10">
        <f t="shared" si="13"/>
        <v>17.672829661133751</v>
      </c>
      <c r="AC24" s="10">
        <f t="shared" si="14"/>
        <v>17.672829661133751</v>
      </c>
      <c r="AE24" s="103" t="s">
        <v>86</v>
      </c>
      <c r="AF24" s="12" t="s">
        <v>28</v>
      </c>
      <c r="AG24" s="67">
        <f t="shared" si="9"/>
        <v>19.25</v>
      </c>
      <c r="AH24" s="12" t="s">
        <v>12</v>
      </c>
      <c r="AI24" s="13">
        <v>1</v>
      </c>
      <c r="AJ24" s="14">
        <v>39722</v>
      </c>
      <c r="AK24" s="68"/>
      <c r="AL24" s="68"/>
      <c r="AM24" s="68"/>
      <c r="AN24" s="104" t="str">
        <f t="shared" si="5"/>
        <v>Fuel 1</v>
      </c>
      <c r="AQ24" s="68" t="s">
        <v>4</v>
      </c>
      <c r="AR24" s="133" t="s">
        <v>36</v>
      </c>
      <c r="AS24" s="123" t="s">
        <v>69</v>
      </c>
      <c r="AT24" s="125">
        <f>ROUND(VLOOKUP(AQ24,$B$82:$I$86,8,0),2)</f>
        <v>2.15</v>
      </c>
      <c r="AU24" s="123" t="s">
        <v>12</v>
      </c>
      <c r="AV24" s="127">
        <v>1</v>
      </c>
      <c r="AW24" s="128">
        <v>39448</v>
      </c>
      <c r="AX24" s="70"/>
      <c r="AY24" s="123"/>
      <c r="AZ24" s="123"/>
      <c r="BA24" s="134" t="str">
        <f t="shared" si="7"/>
        <v>Fuel 1</v>
      </c>
      <c r="BB24" s="120"/>
      <c r="BC24" s="12"/>
      <c r="BD24" s="12"/>
      <c r="BE24" s="124"/>
      <c r="BF24" s="12"/>
      <c r="BG24" s="13"/>
      <c r="BH24" s="14"/>
    </row>
    <row r="25" spans="8:64" ht="15.75" customHeight="1" thickBot="1">
      <c r="H25" s="80" t="s">
        <v>97</v>
      </c>
      <c r="I25" s="76" t="s">
        <v>77</v>
      </c>
      <c r="J25" s="29">
        <v>1000</v>
      </c>
      <c r="K25" s="44" t="s">
        <v>38</v>
      </c>
      <c r="L25" s="19" t="s">
        <v>84</v>
      </c>
      <c r="M25" s="50">
        <f t="shared" si="10"/>
        <v>25.925925925925924</v>
      </c>
      <c r="N25" s="19" t="s">
        <v>11</v>
      </c>
      <c r="O25" s="64">
        <v>56.07</v>
      </c>
      <c r="P25" s="19" t="s">
        <v>11</v>
      </c>
      <c r="Q25" s="20" t="s">
        <v>116</v>
      </c>
      <c r="R25" s="50">
        <f t="shared" si="15"/>
        <v>14.772727272727273</v>
      </c>
      <c r="S25" s="19" t="s">
        <v>11</v>
      </c>
      <c r="T25" s="19" t="s">
        <v>112</v>
      </c>
      <c r="U25" s="50">
        <f t="shared" si="11"/>
        <v>14.772727272727273</v>
      </c>
      <c r="V25" s="19" t="s">
        <v>11</v>
      </c>
      <c r="W25" s="20" t="s">
        <v>109</v>
      </c>
      <c r="X25" s="64">
        <v>42.75</v>
      </c>
      <c r="Y25" s="20" t="s">
        <v>39</v>
      </c>
      <c r="AA25" s="26">
        <f t="shared" si="12"/>
        <v>19.245302144249511</v>
      </c>
      <c r="AB25" s="10">
        <f t="shared" si="13"/>
        <v>17.672829661133751</v>
      </c>
      <c r="AC25" s="10">
        <f t="shared" si="14"/>
        <v>17.672829661133751</v>
      </c>
      <c r="AE25" s="105" t="s">
        <v>86</v>
      </c>
      <c r="AF25" s="12" t="s">
        <v>28</v>
      </c>
      <c r="AG25" s="69">
        <f t="shared" si="9"/>
        <v>19.25</v>
      </c>
      <c r="AH25" s="12" t="s">
        <v>12</v>
      </c>
      <c r="AI25" s="13">
        <v>1</v>
      </c>
      <c r="AJ25" s="14">
        <v>39814</v>
      </c>
      <c r="AK25" s="68"/>
      <c r="AL25" s="68"/>
      <c r="AM25" s="68"/>
      <c r="AN25" s="104" t="str">
        <f t="shared" si="5"/>
        <v>Fuel 1</v>
      </c>
      <c r="AQ25" s="68" t="s">
        <v>7</v>
      </c>
      <c r="AR25" s="133" t="s">
        <v>37</v>
      </c>
      <c r="AS25" s="123" t="s">
        <v>69</v>
      </c>
      <c r="AT25" s="125">
        <f t="shared" ref="AT25:AT33" si="16">ROUND(VLOOKUP(AQ25,$B$82:$I$86,8,0),2)</f>
        <v>1.7</v>
      </c>
      <c r="AU25" s="123" t="s">
        <v>12</v>
      </c>
      <c r="AV25" s="127">
        <v>1</v>
      </c>
      <c r="AW25" s="128">
        <v>39448</v>
      </c>
      <c r="AX25" s="70"/>
      <c r="AY25" s="123"/>
      <c r="AZ25" s="123"/>
      <c r="BA25" s="134" t="str">
        <f t="shared" si="7"/>
        <v>Fuel 1</v>
      </c>
      <c r="BB25" s="120"/>
      <c r="BC25" s="12"/>
      <c r="BD25" s="12"/>
      <c r="BE25" s="124"/>
      <c r="BF25" s="12"/>
      <c r="BG25" s="13"/>
      <c r="BH25" s="14"/>
    </row>
    <row r="26" spans="8:64" ht="15.75" customHeight="1" thickBot="1">
      <c r="H26" s="80" t="s">
        <v>97</v>
      </c>
      <c r="I26" s="76" t="s">
        <v>78</v>
      </c>
      <c r="J26" s="29">
        <v>1000</v>
      </c>
      <c r="K26" s="44" t="s">
        <v>38</v>
      </c>
      <c r="L26" s="19" t="s">
        <v>84</v>
      </c>
      <c r="M26" s="50">
        <f t="shared" si="10"/>
        <v>25.925925925925924</v>
      </c>
      <c r="N26" s="19" t="s">
        <v>11</v>
      </c>
      <c r="O26" s="64">
        <v>56.07</v>
      </c>
      <c r="P26" s="19" t="s">
        <v>11</v>
      </c>
      <c r="Q26" s="20" t="s">
        <v>116</v>
      </c>
      <c r="R26" s="50">
        <f t="shared" si="15"/>
        <v>14.772727272727273</v>
      </c>
      <c r="S26" s="19" t="s">
        <v>11</v>
      </c>
      <c r="T26" s="19" t="s">
        <v>112</v>
      </c>
      <c r="U26" s="50">
        <f t="shared" si="11"/>
        <v>14.772727272727273</v>
      </c>
      <c r="V26" s="19" t="s">
        <v>11</v>
      </c>
      <c r="W26" s="20" t="s">
        <v>109</v>
      </c>
      <c r="X26" s="64">
        <v>42.75</v>
      </c>
      <c r="Y26" s="20" t="s">
        <v>39</v>
      </c>
      <c r="AA26" s="26">
        <f t="shared" si="12"/>
        <v>19.245302144249511</v>
      </c>
      <c r="AB26" s="10">
        <f t="shared" si="13"/>
        <v>17.672829661133751</v>
      </c>
      <c r="AC26" s="10">
        <f t="shared" si="14"/>
        <v>17.672829661133751</v>
      </c>
      <c r="AE26" s="105" t="s">
        <v>86</v>
      </c>
      <c r="AF26" s="12" t="s">
        <v>28</v>
      </c>
      <c r="AG26" s="69">
        <f t="shared" si="9"/>
        <v>19.25</v>
      </c>
      <c r="AH26" s="12" t="s">
        <v>12</v>
      </c>
      <c r="AI26" s="13">
        <v>1</v>
      </c>
      <c r="AJ26" s="14">
        <v>39904</v>
      </c>
      <c r="AK26" s="68"/>
      <c r="AL26" s="68"/>
      <c r="AM26" s="68"/>
      <c r="AN26" s="104" t="str">
        <f t="shared" si="5"/>
        <v>Fuel 1</v>
      </c>
      <c r="AQ26" s="68" t="s">
        <v>6</v>
      </c>
      <c r="AR26" s="133" t="s">
        <v>40</v>
      </c>
      <c r="AS26" s="123" t="s">
        <v>69</v>
      </c>
      <c r="AT26" s="125">
        <f t="shared" si="16"/>
        <v>1.28</v>
      </c>
      <c r="AU26" s="123" t="s">
        <v>12</v>
      </c>
      <c r="AV26" s="127">
        <v>1</v>
      </c>
      <c r="AW26" s="128">
        <v>39448</v>
      </c>
      <c r="AX26" s="70"/>
      <c r="AY26" s="123"/>
      <c r="AZ26" s="123"/>
      <c r="BA26" s="134" t="str">
        <f t="shared" si="7"/>
        <v>Fuel 1</v>
      </c>
      <c r="BB26" s="120"/>
      <c r="BC26" s="12"/>
      <c r="BD26" s="12"/>
      <c r="BE26" s="124"/>
      <c r="BF26" s="12"/>
      <c r="BG26" s="13"/>
      <c r="BH26" s="14"/>
    </row>
    <row r="27" spans="8:64" ht="15.75" customHeight="1" thickBot="1">
      <c r="H27" s="80" t="s">
        <v>97</v>
      </c>
      <c r="I27" s="76" t="s">
        <v>79</v>
      </c>
      <c r="J27" s="29">
        <v>1000</v>
      </c>
      <c r="K27" s="44" t="s">
        <v>38</v>
      </c>
      <c r="L27" s="19" t="s">
        <v>84</v>
      </c>
      <c r="M27" s="50">
        <f t="shared" si="10"/>
        <v>25.925925925925924</v>
      </c>
      <c r="N27" s="19" t="s">
        <v>11</v>
      </c>
      <c r="O27" s="64">
        <v>56.07</v>
      </c>
      <c r="P27" s="19" t="s">
        <v>11</v>
      </c>
      <c r="Q27" s="20" t="s">
        <v>116</v>
      </c>
      <c r="R27" s="50">
        <f t="shared" si="15"/>
        <v>14.772727272727273</v>
      </c>
      <c r="S27" s="19" t="s">
        <v>11</v>
      </c>
      <c r="T27" s="19" t="s">
        <v>112</v>
      </c>
      <c r="U27" s="50">
        <f t="shared" si="11"/>
        <v>14.772727272727273</v>
      </c>
      <c r="V27" s="19" t="s">
        <v>11</v>
      </c>
      <c r="W27" s="20" t="s">
        <v>109</v>
      </c>
      <c r="X27" s="64">
        <v>42.75</v>
      </c>
      <c r="Y27" s="20" t="s">
        <v>39</v>
      </c>
      <c r="AA27" s="26">
        <f t="shared" si="12"/>
        <v>19.245302144249511</v>
      </c>
      <c r="AB27" s="10">
        <f t="shared" si="13"/>
        <v>17.672829661133751</v>
      </c>
      <c r="AC27" s="10">
        <f t="shared" si="14"/>
        <v>17.672829661133751</v>
      </c>
      <c r="AE27" s="105" t="s">
        <v>86</v>
      </c>
      <c r="AF27" s="12" t="s">
        <v>28</v>
      </c>
      <c r="AG27" s="69">
        <f t="shared" si="9"/>
        <v>19.25</v>
      </c>
      <c r="AH27" s="12" t="s">
        <v>12</v>
      </c>
      <c r="AI27" s="13">
        <v>1</v>
      </c>
      <c r="AJ27" s="14">
        <v>39995</v>
      </c>
      <c r="AK27" s="68"/>
      <c r="AL27" s="68"/>
      <c r="AM27" s="68"/>
      <c r="AN27" s="104" t="str">
        <f t="shared" si="5"/>
        <v>Fuel 1</v>
      </c>
      <c r="AQ27" s="68" t="s">
        <v>5</v>
      </c>
      <c r="AR27" s="133" t="s">
        <v>43</v>
      </c>
      <c r="AS27" s="123" t="s">
        <v>69</v>
      </c>
      <c r="AT27" s="125">
        <f t="shared" si="16"/>
        <v>1.77</v>
      </c>
      <c r="AU27" s="123" t="s">
        <v>12</v>
      </c>
      <c r="AV27" s="127">
        <v>1</v>
      </c>
      <c r="AW27" s="128">
        <v>39448</v>
      </c>
      <c r="AX27" s="68"/>
      <c r="AY27" s="68"/>
      <c r="AZ27" s="68"/>
      <c r="BA27" s="134" t="str">
        <f t="shared" si="7"/>
        <v>Fuel 1</v>
      </c>
      <c r="BB27" s="120"/>
      <c r="BC27" s="12"/>
      <c r="BD27" s="12"/>
      <c r="BE27" s="124"/>
      <c r="BF27" s="12"/>
      <c r="BG27" s="13"/>
      <c r="BH27" s="14"/>
    </row>
    <row r="28" spans="8:64" ht="15.75" customHeight="1" thickBot="1">
      <c r="H28" s="80" t="s">
        <v>97</v>
      </c>
      <c r="I28" s="76" t="s">
        <v>80</v>
      </c>
      <c r="J28" s="29">
        <v>525</v>
      </c>
      <c r="K28" s="44" t="s">
        <v>38</v>
      </c>
      <c r="L28" s="19" t="s">
        <v>84</v>
      </c>
      <c r="M28" s="50">
        <f>33/FX_USD</f>
        <v>24.444444444444443</v>
      </c>
      <c r="N28" s="19" t="s">
        <v>11</v>
      </c>
      <c r="O28" s="64"/>
      <c r="P28" s="19" t="s">
        <v>11</v>
      </c>
      <c r="Q28" s="20" t="s">
        <v>116</v>
      </c>
      <c r="R28" s="50">
        <f>26/FX_USD</f>
        <v>19.25925925925926</v>
      </c>
      <c r="S28" s="19" t="s">
        <v>11</v>
      </c>
      <c r="T28" s="19" t="s">
        <v>112</v>
      </c>
      <c r="U28" s="50">
        <f t="shared" si="11"/>
        <v>19.25925925925926</v>
      </c>
      <c r="V28" s="19" t="s">
        <v>11</v>
      </c>
      <c r="W28" s="20" t="s">
        <v>109</v>
      </c>
      <c r="X28" s="64">
        <v>42.87</v>
      </c>
      <c r="Y28" s="20" t="s">
        <v>39</v>
      </c>
      <c r="AA28" s="26">
        <f t="shared" si="12"/>
        <v>9.6415519788507886</v>
      </c>
      <c r="AB28" s="10">
        <f t="shared" si="13"/>
        <v>9.5206006099404732</v>
      </c>
      <c r="AC28" s="10">
        <f t="shared" si="14"/>
        <v>9.5206006099404732</v>
      </c>
      <c r="AE28" s="105" t="s">
        <v>86</v>
      </c>
      <c r="AF28" s="12" t="s">
        <v>28</v>
      </c>
      <c r="AG28" s="69">
        <f t="shared" si="9"/>
        <v>9.64</v>
      </c>
      <c r="AH28" s="12" t="s">
        <v>12</v>
      </c>
      <c r="AI28" s="13">
        <v>1</v>
      </c>
      <c r="AJ28" s="14">
        <v>40087</v>
      </c>
      <c r="AK28" s="68"/>
      <c r="AL28" s="68"/>
      <c r="AM28" s="68"/>
      <c r="AN28" s="104" t="str">
        <f t="shared" si="5"/>
        <v>Fuel 1</v>
      </c>
      <c r="AQ28" s="68" t="s">
        <v>4</v>
      </c>
      <c r="AR28" s="105" t="s">
        <v>51</v>
      </c>
      <c r="AS28" s="123" t="s">
        <v>69</v>
      </c>
      <c r="AT28" s="125">
        <f t="shared" si="16"/>
        <v>2.15</v>
      </c>
      <c r="AU28" s="123" t="s">
        <v>12</v>
      </c>
      <c r="AV28" s="127">
        <v>1</v>
      </c>
      <c r="AW28" s="128">
        <v>39448</v>
      </c>
      <c r="AX28" s="68"/>
      <c r="AY28" s="68"/>
      <c r="AZ28" s="68"/>
      <c r="BA28" s="134" t="str">
        <f t="shared" si="7"/>
        <v>Fuel 1</v>
      </c>
      <c r="BB28" s="120"/>
      <c r="BC28" s="12"/>
      <c r="BD28" s="12"/>
      <c r="BE28" s="124"/>
      <c r="BF28" s="12"/>
      <c r="BG28" s="13"/>
      <c r="BH28" s="14"/>
    </row>
    <row r="29" spans="8:64" ht="15.75" customHeight="1" thickBot="1">
      <c r="H29" s="80" t="s">
        <v>97</v>
      </c>
      <c r="I29" s="76" t="s">
        <v>119</v>
      </c>
      <c r="J29" s="29">
        <v>550</v>
      </c>
      <c r="K29" s="44" t="s">
        <v>38</v>
      </c>
      <c r="L29" s="19" t="s">
        <v>84</v>
      </c>
      <c r="M29" s="50">
        <f>33/FX_USD</f>
        <v>24.444444444444443</v>
      </c>
      <c r="N29" s="19" t="s">
        <v>11</v>
      </c>
      <c r="O29" s="64"/>
      <c r="P29" s="19" t="s">
        <v>11</v>
      </c>
      <c r="Q29" s="20" t="s">
        <v>116</v>
      </c>
      <c r="R29" s="50">
        <f>26/FX_USD</f>
        <v>19.25925925925926</v>
      </c>
      <c r="S29" s="19" t="s">
        <v>11</v>
      </c>
      <c r="T29" s="19" t="s">
        <v>112</v>
      </c>
      <c r="U29" s="50">
        <f t="shared" si="11"/>
        <v>19.25925925925926</v>
      </c>
      <c r="V29" s="19" t="s">
        <v>11</v>
      </c>
      <c r="W29" s="20" t="s">
        <v>109</v>
      </c>
      <c r="X29" s="64">
        <v>42.87</v>
      </c>
      <c r="Y29" s="20" t="s">
        <v>39</v>
      </c>
      <c r="AA29" s="26">
        <f t="shared" si="12"/>
        <v>10.073521153530484</v>
      </c>
      <c r="AB29" s="10">
        <f t="shared" si="13"/>
        <v>9.9525697846201684</v>
      </c>
      <c r="AC29" s="10">
        <f t="shared" si="14"/>
        <v>9.9525697846201684</v>
      </c>
      <c r="AE29" s="105" t="s">
        <v>86</v>
      </c>
      <c r="AF29" s="12" t="s">
        <v>28</v>
      </c>
      <c r="AG29" s="69">
        <f t="shared" si="9"/>
        <v>10.07</v>
      </c>
      <c r="AH29" s="12" t="s">
        <v>12</v>
      </c>
      <c r="AI29" s="13">
        <v>1</v>
      </c>
      <c r="AJ29" s="14">
        <v>40179</v>
      </c>
      <c r="AK29" s="68"/>
      <c r="AL29" s="68"/>
      <c r="AM29" s="68"/>
      <c r="AN29" s="104" t="str">
        <f t="shared" si="5"/>
        <v>Fuel 1</v>
      </c>
      <c r="AQ29" s="68" t="s">
        <v>7</v>
      </c>
      <c r="AR29" s="105" t="s">
        <v>52</v>
      </c>
      <c r="AS29" s="123" t="s">
        <v>69</v>
      </c>
      <c r="AT29" s="125">
        <f t="shared" si="16"/>
        <v>1.7</v>
      </c>
      <c r="AU29" s="123" t="s">
        <v>12</v>
      </c>
      <c r="AV29" s="127">
        <v>1</v>
      </c>
      <c r="AW29" s="128">
        <v>39448</v>
      </c>
      <c r="AX29" s="68"/>
      <c r="AY29" s="68"/>
      <c r="AZ29" s="68"/>
      <c r="BA29" s="134" t="str">
        <f t="shared" si="7"/>
        <v>Fuel 1</v>
      </c>
      <c r="BB29" s="120"/>
      <c r="BC29" s="12"/>
      <c r="BD29" s="12"/>
      <c r="BE29" s="124"/>
      <c r="BF29" s="12"/>
      <c r="BG29" s="13"/>
      <c r="BH29" s="14"/>
    </row>
    <row r="30" spans="8:64" ht="15.75" customHeight="1" thickBot="1">
      <c r="H30" s="80" t="s">
        <v>97</v>
      </c>
      <c r="I30" s="76" t="s">
        <v>120</v>
      </c>
      <c r="J30" s="29">
        <v>570</v>
      </c>
      <c r="K30" s="44" t="s">
        <v>38</v>
      </c>
      <c r="L30" s="19" t="s">
        <v>84</v>
      </c>
      <c r="M30" s="50">
        <f>33/FX_USD</f>
        <v>24.444444444444443</v>
      </c>
      <c r="N30" s="19" t="s">
        <v>11</v>
      </c>
      <c r="O30" s="64"/>
      <c r="P30" s="19" t="s">
        <v>11</v>
      </c>
      <c r="Q30" s="20" t="s">
        <v>116</v>
      </c>
      <c r="R30" s="50">
        <f>26/FX_USD</f>
        <v>19.25925925925926</v>
      </c>
      <c r="S30" s="19" t="s">
        <v>11</v>
      </c>
      <c r="T30" s="19" t="s">
        <v>112</v>
      </c>
      <c r="U30" s="50">
        <f t="shared" si="11"/>
        <v>19.25925925925926</v>
      </c>
      <c r="V30" s="19" t="s">
        <v>11</v>
      </c>
      <c r="W30" s="20" t="s">
        <v>109</v>
      </c>
      <c r="X30" s="64">
        <v>42.87</v>
      </c>
      <c r="Y30" s="20" t="s">
        <v>39</v>
      </c>
      <c r="AA30" s="26">
        <f t="shared" si="12"/>
        <v>10.419096493274239</v>
      </c>
      <c r="AB30" s="10">
        <f t="shared" si="13"/>
        <v>10.298145124363923</v>
      </c>
      <c r="AC30" s="10">
        <f t="shared" si="14"/>
        <v>10.298145124363923</v>
      </c>
      <c r="AE30" s="105" t="s">
        <v>86</v>
      </c>
      <c r="AF30" s="12" t="s">
        <v>28</v>
      </c>
      <c r="AG30" s="69">
        <f t="shared" si="9"/>
        <v>10.42</v>
      </c>
      <c r="AH30" s="12" t="s">
        <v>12</v>
      </c>
      <c r="AI30" s="13">
        <v>1</v>
      </c>
      <c r="AJ30" s="14">
        <v>40269</v>
      </c>
      <c r="AK30" s="68"/>
      <c r="AL30" s="68"/>
      <c r="AM30" s="68"/>
      <c r="AN30" s="104" t="str">
        <f t="shared" si="5"/>
        <v>Fuel 1</v>
      </c>
      <c r="AQ30" s="68" t="s">
        <v>6</v>
      </c>
      <c r="AR30" s="105" t="s">
        <v>53</v>
      </c>
      <c r="AS30" s="123" t="s">
        <v>69</v>
      </c>
      <c r="AT30" s="125">
        <f t="shared" si="16"/>
        <v>1.28</v>
      </c>
      <c r="AU30" s="123" t="s">
        <v>12</v>
      </c>
      <c r="AV30" s="127">
        <v>1</v>
      </c>
      <c r="AW30" s="128">
        <v>39448</v>
      </c>
      <c r="AX30" s="68"/>
      <c r="AY30" s="68"/>
      <c r="AZ30" s="68"/>
      <c r="BA30" s="134" t="str">
        <f t="shared" si="7"/>
        <v>Fuel 1</v>
      </c>
      <c r="BB30" s="120"/>
      <c r="BC30" s="12"/>
      <c r="BD30" s="12"/>
      <c r="BE30" s="124"/>
      <c r="BF30" s="12"/>
      <c r="BG30" s="13"/>
      <c r="BH30" s="14"/>
    </row>
    <row r="31" spans="8:64" ht="15.75" customHeight="1" thickBot="1">
      <c r="H31" s="80" t="s">
        <v>122</v>
      </c>
      <c r="I31" s="76" t="s">
        <v>121</v>
      </c>
      <c r="J31" s="29">
        <v>570</v>
      </c>
      <c r="K31" s="44" t="s">
        <v>38</v>
      </c>
      <c r="L31" s="19" t="s">
        <v>84</v>
      </c>
      <c r="M31" s="50">
        <f>33/FX_USD</f>
        <v>24.444444444444443</v>
      </c>
      <c r="N31" s="19" t="s">
        <v>11</v>
      </c>
      <c r="O31" s="64"/>
      <c r="P31" s="19" t="s">
        <v>11</v>
      </c>
      <c r="Q31" s="20" t="s">
        <v>116</v>
      </c>
      <c r="R31" s="50">
        <f>26/FX_USD</f>
        <v>19.25925925925926</v>
      </c>
      <c r="S31" s="19" t="s">
        <v>11</v>
      </c>
      <c r="T31" s="19" t="s">
        <v>112</v>
      </c>
      <c r="U31" s="50">
        <f t="shared" si="11"/>
        <v>19.25925925925926</v>
      </c>
      <c r="V31" s="19" t="s">
        <v>11</v>
      </c>
      <c r="W31" s="20" t="s">
        <v>109</v>
      </c>
      <c r="X31" s="64">
        <v>42.87</v>
      </c>
      <c r="Y31" s="20" t="s">
        <v>39</v>
      </c>
      <c r="AA31" s="26">
        <f t="shared" si="12"/>
        <v>10.419096493274239</v>
      </c>
      <c r="AB31" s="10">
        <f t="shared" si="13"/>
        <v>10.298145124363923</v>
      </c>
      <c r="AC31" s="10">
        <f t="shared" si="14"/>
        <v>10.298145124363923</v>
      </c>
      <c r="AE31" s="105" t="s">
        <v>86</v>
      </c>
      <c r="AF31" s="12" t="s">
        <v>28</v>
      </c>
      <c r="AG31" s="69">
        <f t="shared" si="9"/>
        <v>10.42</v>
      </c>
      <c r="AH31" s="12" t="s">
        <v>12</v>
      </c>
      <c r="AI31" s="13">
        <v>1</v>
      </c>
      <c r="AJ31" s="14">
        <v>40360</v>
      </c>
      <c r="AK31" s="68"/>
      <c r="AL31" s="68"/>
      <c r="AM31" s="68"/>
      <c r="AN31" s="104" t="str">
        <f t="shared" si="5"/>
        <v>Fuel 1</v>
      </c>
      <c r="AQ31" s="68" t="s">
        <v>5</v>
      </c>
      <c r="AR31" s="105" t="s">
        <v>54</v>
      </c>
      <c r="AS31" s="123" t="s">
        <v>69</v>
      </c>
      <c r="AT31" s="125">
        <f t="shared" si="16"/>
        <v>1.77</v>
      </c>
      <c r="AU31" s="123" t="s">
        <v>12</v>
      </c>
      <c r="AV31" s="127">
        <v>1</v>
      </c>
      <c r="AW31" s="128">
        <v>39448</v>
      </c>
      <c r="AX31" s="68"/>
      <c r="AY31" s="68"/>
      <c r="AZ31" s="68"/>
      <c r="BA31" s="134" t="str">
        <f t="shared" si="7"/>
        <v>Fuel 1</v>
      </c>
      <c r="BB31" s="120"/>
      <c r="BC31" s="12"/>
      <c r="BD31" s="12"/>
      <c r="BE31" s="124"/>
      <c r="BF31" s="12"/>
      <c r="BG31" s="13"/>
      <c r="BH31" s="14"/>
    </row>
    <row r="32" spans="8:64" ht="15.75" customHeight="1" thickBot="1">
      <c r="H32" s="81" t="s">
        <v>97</v>
      </c>
      <c r="I32" s="1" t="s">
        <v>124</v>
      </c>
      <c r="J32" s="29">
        <v>570</v>
      </c>
      <c r="K32" s="44" t="s">
        <v>38</v>
      </c>
      <c r="L32" s="19" t="s">
        <v>84</v>
      </c>
      <c r="M32" s="50">
        <f>33/FX_USD</f>
        <v>24.444444444444443</v>
      </c>
      <c r="N32" s="19" t="s">
        <v>11</v>
      </c>
      <c r="O32" s="64"/>
      <c r="P32" s="19" t="s">
        <v>11</v>
      </c>
      <c r="Q32" s="20" t="s">
        <v>116</v>
      </c>
      <c r="R32" s="50">
        <f>26/FX_USD</f>
        <v>19.25925925925926</v>
      </c>
      <c r="S32" s="19" t="s">
        <v>11</v>
      </c>
      <c r="T32" s="19" t="s">
        <v>112</v>
      </c>
      <c r="U32" s="50">
        <f t="shared" si="11"/>
        <v>19.25925925925926</v>
      </c>
      <c r="V32" s="19" t="s">
        <v>11</v>
      </c>
      <c r="W32" s="20" t="s">
        <v>109</v>
      </c>
      <c r="X32" s="64">
        <v>42.87</v>
      </c>
      <c r="Y32" s="20" t="s">
        <v>39</v>
      </c>
      <c r="AA32" s="25">
        <f t="shared" si="12"/>
        <v>10.419096493274239</v>
      </c>
      <c r="AB32" s="11">
        <f t="shared" si="13"/>
        <v>10.298145124363923</v>
      </c>
      <c r="AC32" s="11">
        <f t="shared" si="14"/>
        <v>10.298145124363923</v>
      </c>
      <c r="AE32" s="105" t="s">
        <v>86</v>
      </c>
      <c r="AF32" s="12" t="s">
        <v>28</v>
      </c>
      <c r="AG32" s="69">
        <f t="shared" si="9"/>
        <v>10.42</v>
      </c>
      <c r="AH32" s="12" t="s">
        <v>12</v>
      </c>
      <c r="AI32" s="13">
        <v>1</v>
      </c>
      <c r="AJ32" s="14">
        <v>40452</v>
      </c>
      <c r="AK32" s="68"/>
      <c r="AL32" s="68"/>
      <c r="AM32" s="68"/>
      <c r="AN32" s="104" t="str">
        <f t="shared" si="5"/>
        <v>Fuel 1</v>
      </c>
      <c r="AQ32" s="68" t="s">
        <v>4</v>
      </c>
      <c r="AR32" s="133" t="s">
        <v>85</v>
      </c>
      <c r="AS32" s="123" t="s">
        <v>69</v>
      </c>
      <c r="AT32" s="125">
        <f t="shared" si="16"/>
        <v>2.15</v>
      </c>
      <c r="AU32" s="123" t="s">
        <v>12</v>
      </c>
      <c r="AV32" s="127">
        <v>1</v>
      </c>
      <c r="AW32" s="128">
        <v>39539</v>
      </c>
      <c r="AX32" s="68"/>
      <c r="AY32" s="68"/>
      <c r="AZ32" s="68"/>
      <c r="BA32" s="134" t="str">
        <f t="shared" si="7"/>
        <v>Fuel 1</v>
      </c>
      <c r="BB32" s="120"/>
      <c r="BC32" s="12"/>
      <c r="BD32" s="12"/>
      <c r="BE32" s="124"/>
      <c r="BF32" s="12"/>
      <c r="BG32" s="13"/>
      <c r="BH32" s="14"/>
    </row>
    <row r="33" spans="1:60" ht="15.75" customHeight="1" thickBot="1">
      <c r="H33" s="77" t="s">
        <v>6</v>
      </c>
      <c r="I33" s="83" t="s">
        <v>18</v>
      </c>
      <c r="J33" s="28">
        <v>60</v>
      </c>
      <c r="K33" s="41" t="s">
        <v>44</v>
      </c>
      <c r="L33" s="17" t="s">
        <v>64</v>
      </c>
      <c r="M33" s="49">
        <f t="shared" ref="M33:M40" si="17">(0.33410094/FX_GBP+1.8536951)*X33/$X$62</f>
        <v>0.21177319622987364</v>
      </c>
      <c r="N33" s="17" t="s">
        <v>12</v>
      </c>
      <c r="O33" s="63"/>
      <c r="P33" s="17"/>
      <c r="Q33" s="18" t="s">
        <v>110</v>
      </c>
      <c r="R33" s="49">
        <f t="shared" ref="R33:R40" si="18">0.175/FX_GBP</f>
        <v>0.19886363636363635</v>
      </c>
      <c r="S33" s="17" t="s">
        <v>12</v>
      </c>
      <c r="T33" s="17" t="s">
        <v>113</v>
      </c>
      <c r="U33" s="49">
        <v>0.04</v>
      </c>
      <c r="V33" s="17" t="s">
        <v>12</v>
      </c>
      <c r="W33" s="18" t="s">
        <v>114</v>
      </c>
      <c r="X33" s="63">
        <v>3.4799999999999998E-2</v>
      </c>
      <c r="Y33" s="18" t="s">
        <v>42</v>
      </c>
      <c r="AA33" s="26">
        <f t="shared" ref="AA33:AA41" si="19">$J33/0.9/FX_GBP/$X$62*$X33+M33</f>
        <v>7.3953253389100819</v>
      </c>
      <c r="AB33" s="10">
        <f t="shared" ref="AB33:AB41" si="20">$J33/0.9/FX_GBP/$X$62*$X33+R33</f>
        <v>7.3824157790438454</v>
      </c>
      <c r="AC33" s="10">
        <f t="shared" ref="AC33:AC41" si="21">$J33/0.9/FX_GBP/$X$62*$X33+U33</f>
        <v>7.2235521426802087</v>
      </c>
      <c r="AE33" s="105" t="s">
        <v>87</v>
      </c>
      <c r="AF33" s="12" t="s">
        <v>28</v>
      </c>
      <c r="AG33" s="69">
        <f t="shared" si="9"/>
        <v>7.4</v>
      </c>
      <c r="AH33" s="12" t="s">
        <v>12</v>
      </c>
      <c r="AI33" s="13">
        <v>1</v>
      </c>
      <c r="AJ33" s="14">
        <v>39356</v>
      </c>
      <c r="AK33" s="68"/>
      <c r="AL33" s="68"/>
      <c r="AM33" s="68"/>
      <c r="AN33" s="104" t="str">
        <f t="shared" si="5"/>
        <v>Fuel 1</v>
      </c>
      <c r="AQ33" s="68" t="s">
        <v>7</v>
      </c>
      <c r="AR33" s="133" t="s">
        <v>86</v>
      </c>
      <c r="AS33" s="123" t="s">
        <v>69</v>
      </c>
      <c r="AT33" s="125">
        <f t="shared" si="16"/>
        <v>1.7</v>
      </c>
      <c r="AU33" s="123" t="s">
        <v>12</v>
      </c>
      <c r="AV33" s="127">
        <v>1</v>
      </c>
      <c r="AW33" s="128">
        <v>39539</v>
      </c>
      <c r="AX33" s="68"/>
      <c r="AY33" s="68"/>
      <c r="AZ33" s="68"/>
      <c r="BA33" s="134" t="str">
        <f t="shared" si="7"/>
        <v>Fuel 1</v>
      </c>
      <c r="BB33" s="120"/>
      <c r="BC33" s="12"/>
      <c r="BD33" s="12"/>
      <c r="BE33" s="124"/>
      <c r="BF33" s="12"/>
      <c r="BG33" s="13"/>
      <c r="BH33" s="14"/>
    </row>
    <row r="34" spans="1:60" ht="15.75" customHeight="1" thickBot="1">
      <c r="H34" s="80" t="s">
        <v>6</v>
      </c>
      <c r="I34" s="76" t="s">
        <v>19</v>
      </c>
      <c r="J34" s="29">
        <v>60</v>
      </c>
      <c r="K34" s="44" t="s">
        <v>44</v>
      </c>
      <c r="L34" s="19" t="s">
        <v>64</v>
      </c>
      <c r="M34" s="50">
        <f t="shared" si="17"/>
        <v>0.21177319622987364</v>
      </c>
      <c r="N34" s="19" t="s">
        <v>12</v>
      </c>
      <c r="O34" s="64"/>
      <c r="P34" s="19"/>
      <c r="Q34" s="20" t="s">
        <v>110</v>
      </c>
      <c r="R34" s="50">
        <f t="shared" si="18"/>
        <v>0.19886363636363635</v>
      </c>
      <c r="S34" s="19" t="s">
        <v>12</v>
      </c>
      <c r="T34" s="19" t="s">
        <v>113</v>
      </c>
      <c r="U34" s="50">
        <v>0.04</v>
      </c>
      <c r="V34" s="19" t="s">
        <v>12</v>
      </c>
      <c r="W34" s="20" t="s">
        <v>114</v>
      </c>
      <c r="X34" s="64">
        <v>3.4799999999999998E-2</v>
      </c>
      <c r="Y34" s="20" t="s">
        <v>42</v>
      </c>
      <c r="AA34" s="26">
        <f t="shared" si="19"/>
        <v>7.3953253389100819</v>
      </c>
      <c r="AB34" s="10">
        <f t="shared" si="20"/>
        <v>7.3824157790438454</v>
      </c>
      <c r="AC34" s="10">
        <f t="shared" si="21"/>
        <v>7.2235521426802087</v>
      </c>
      <c r="AE34" s="105" t="s">
        <v>87</v>
      </c>
      <c r="AF34" s="12" t="s">
        <v>28</v>
      </c>
      <c r="AG34" s="69">
        <f t="shared" si="9"/>
        <v>7.4</v>
      </c>
      <c r="AH34" s="12" t="s">
        <v>12</v>
      </c>
      <c r="AI34" s="13">
        <v>1</v>
      </c>
      <c r="AJ34" s="14">
        <v>39448</v>
      </c>
      <c r="AK34" s="68"/>
      <c r="AL34" s="68"/>
      <c r="AM34" s="68"/>
      <c r="AN34" s="104" t="str">
        <f t="shared" si="5"/>
        <v>Fuel 1</v>
      </c>
      <c r="AQ34" s="68" t="s">
        <v>6</v>
      </c>
      <c r="AR34" s="105" t="s">
        <v>87</v>
      </c>
      <c r="AS34" s="123" t="s">
        <v>69</v>
      </c>
      <c r="AT34" s="69">
        <f t="shared" ref="AT34:AT42" si="22">ROUND(VLOOKUP(AQ34,$B$82:$I$86,8,0),2)</f>
        <v>1.28</v>
      </c>
      <c r="AU34" s="123" t="s">
        <v>12</v>
      </c>
      <c r="AV34" s="127">
        <v>1</v>
      </c>
      <c r="AW34" s="128">
        <v>39539</v>
      </c>
      <c r="AX34" s="68"/>
      <c r="AY34" s="68"/>
      <c r="AZ34" s="68"/>
      <c r="BA34" s="134" t="str">
        <f t="shared" si="7"/>
        <v>Fuel 1</v>
      </c>
      <c r="BB34" s="120"/>
      <c r="BC34" s="12"/>
      <c r="BD34" s="12"/>
      <c r="BE34" s="124"/>
      <c r="BF34" s="12"/>
      <c r="BG34" s="13"/>
      <c r="BH34" s="14"/>
    </row>
    <row r="35" spans="1:60" ht="15.75" customHeight="1" thickBot="1">
      <c r="H35" s="80" t="s">
        <v>6</v>
      </c>
      <c r="I35" s="76" t="s">
        <v>46</v>
      </c>
      <c r="J35" s="29">
        <v>60</v>
      </c>
      <c r="K35" s="44" t="s">
        <v>44</v>
      </c>
      <c r="L35" s="19" t="s">
        <v>64</v>
      </c>
      <c r="M35" s="50">
        <f t="shared" si="17"/>
        <v>0.21177319622987364</v>
      </c>
      <c r="N35" s="19" t="s">
        <v>12</v>
      </c>
      <c r="O35" s="64"/>
      <c r="P35" s="19"/>
      <c r="Q35" s="20" t="s">
        <v>110</v>
      </c>
      <c r="R35" s="50">
        <f t="shared" si="18"/>
        <v>0.19886363636363635</v>
      </c>
      <c r="S35" s="19" t="s">
        <v>12</v>
      </c>
      <c r="T35" s="19" t="s">
        <v>113</v>
      </c>
      <c r="U35" s="50">
        <v>0.04</v>
      </c>
      <c r="V35" s="19" t="s">
        <v>12</v>
      </c>
      <c r="W35" s="20" t="s">
        <v>114</v>
      </c>
      <c r="X35" s="64">
        <v>3.4799999999999998E-2</v>
      </c>
      <c r="Y35" s="20" t="s">
        <v>42</v>
      </c>
      <c r="AA35" s="26">
        <f t="shared" si="19"/>
        <v>7.3953253389100819</v>
      </c>
      <c r="AB35" s="10">
        <f t="shared" si="20"/>
        <v>7.3824157790438454</v>
      </c>
      <c r="AC35" s="10">
        <f t="shared" si="21"/>
        <v>7.2235521426802087</v>
      </c>
      <c r="AE35" s="105" t="s">
        <v>87</v>
      </c>
      <c r="AF35" s="12" t="s">
        <v>28</v>
      </c>
      <c r="AG35" s="69">
        <f t="shared" si="9"/>
        <v>7.4</v>
      </c>
      <c r="AH35" s="12" t="s">
        <v>12</v>
      </c>
      <c r="AI35" s="13">
        <v>1</v>
      </c>
      <c r="AJ35" s="14">
        <v>39539</v>
      </c>
      <c r="AK35" s="68"/>
      <c r="AL35" s="68"/>
      <c r="AM35" s="68"/>
      <c r="AN35" s="104" t="str">
        <f t="shared" si="5"/>
        <v>Fuel 1</v>
      </c>
      <c r="AQ35" s="68" t="s">
        <v>5</v>
      </c>
      <c r="AR35" s="105" t="s">
        <v>88</v>
      </c>
      <c r="AS35" s="123" t="s">
        <v>69</v>
      </c>
      <c r="AT35" s="69">
        <f t="shared" si="22"/>
        <v>1.77</v>
      </c>
      <c r="AU35" s="123" t="s">
        <v>12</v>
      </c>
      <c r="AV35" s="127">
        <v>1</v>
      </c>
      <c r="AW35" s="128">
        <v>39539</v>
      </c>
      <c r="AX35" s="68"/>
      <c r="AY35" s="68"/>
      <c r="AZ35" s="68"/>
      <c r="BA35" s="134" t="str">
        <f t="shared" si="7"/>
        <v>Fuel 1</v>
      </c>
      <c r="BB35" s="120"/>
      <c r="BC35" s="12"/>
      <c r="BD35" s="12"/>
      <c r="BE35" s="124"/>
      <c r="BF35" s="12"/>
      <c r="BG35" s="13"/>
      <c r="BH35" s="14"/>
    </row>
    <row r="36" spans="1:60" ht="15.75" customHeight="1" thickBot="1">
      <c r="H36" s="80" t="s">
        <v>6</v>
      </c>
      <c r="I36" s="76" t="s">
        <v>47</v>
      </c>
      <c r="J36" s="29">
        <v>60</v>
      </c>
      <c r="K36" s="44" t="s">
        <v>44</v>
      </c>
      <c r="L36" s="19" t="s">
        <v>64</v>
      </c>
      <c r="M36" s="50">
        <f t="shared" si="17"/>
        <v>0.21177319622987364</v>
      </c>
      <c r="N36" s="19" t="s">
        <v>12</v>
      </c>
      <c r="O36" s="64"/>
      <c r="P36" s="19"/>
      <c r="Q36" s="20" t="s">
        <v>110</v>
      </c>
      <c r="R36" s="50">
        <f t="shared" si="18"/>
        <v>0.19886363636363635</v>
      </c>
      <c r="S36" s="19" t="s">
        <v>12</v>
      </c>
      <c r="T36" s="19" t="s">
        <v>113</v>
      </c>
      <c r="U36" s="50">
        <v>0.04</v>
      </c>
      <c r="V36" s="19" t="s">
        <v>12</v>
      </c>
      <c r="W36" s="20" t="s">
        <v>114</v>
      </c>
      <c r="X36" s="64">
        <v>3.4799999999999998E-2</v>
      </c>
      <c r="Y36" s="20" t="s">
        <v>42</v>
      </c>
      <c r="AA36" s="26">
        <f t="shared" si="19"/>
        <v>7.3953253389100819</v>
      </c>
      <c r="AB36" s="10">
        <f t="shared" si="20"/>
        <v>7.3824157790438454</v>
      </c>
      <c r="AC36" s="10">
        <f t="shared" si="21"/>
        <v>7.2235521426802087</v>
      </c>
      <c r="AE36" s="105" t="s">
        <v>87</v>
      </c>
      <c r="AF36" s="12" t="s">
        <v>28</v>
      </c>
      <c r="AG36" s="69">
        <f t="shared" si="9"/>
        <v>7.4</v>
      </c>
      <c r="AH36" s="12" t="s">
        <v>12</v>
      </c>
      <c r="AI36" s="13">
        <v>1</v>
      </c>
      <c r="AJ36" s="14">
        <v>39630</v>
      </c>
      <c r="AK36" s="68"/>
      <c r="AL36" s="68"/>
      <c r="AM36" s="68"/>
      <c r="AN36" s="104" t="str">
        <f t="shared" si="5"/>
        <v>Fuel 1</v>
      </c>
      <c r="AQ36" s="68" t="s">
        <v>4</v>
      </c>
      <c r="AR36" s="133" t="s">
        <v>36</v>
      </c>
      <c r="AS36" s="123" t="s">
        <v>69</v>
      </c>
      <c r="AT36" s="125">
        <f t="shared" si="22"/>
        <v>2.15</v>
      </c>
      <c r="AU36" s="123" t="s">
        <v>12</v>
      </c>
      <c r="AV36" s="127">
        <v>1</v>
      </c>
      <c r="AW36" s="128">
        <v>39539</v>
      </c>
      <c r="AX36" s="70"/>
      <c r="AY36" s="123"/>
      <c r="AZ36" s="123"/>
      <c r="BA36" s="134" t="str">
        <f t="shared" si="7"/>
        <v>Fuel 1</v>
      </c>
      <c r="BB36" s="120"/>
      <c r="BC36" s="12"/>
      <c r="BD36" s="12"/>
      <c r="BE36" s="124"/>
      <c r="BF36" s="12"/>
      <c r="BG36" s="13"/>
      <c r="BH36" s="14"/>
    </row>
    <row r="37" spans="1:60" ht="15.75" customHeight="1" thickBot="1">
      <c r="H37" s="80" t="s">
        <v>6</v>
      </c>
      <c r="I37" s="76" t="s">
        <v>48</v>
      </c>
      <c r="J37" s="29">
        <v>60</v>
      </c>
      <c r="K37" s="44" t="s">
        <v>44</v>
      </c>
      <c r="L37" s="19" t="s">
        <v>64</v>
      </c>
      <c r="M37" s="50">
        <f t="shared" si="17"/>
        <v>0.21177319622987364</v>
      </c>
      <c r="N37" s="19" t="s">
        <v>12</v>
      </c>
      <c r="O37" s="64"/>
      <c r="P37" s="19"/>
      <c r="Q37" s="20" t="s">
        <v>110</v>
      </c>
      <c r="R37" s="50">
        <f t="shared" si="18"/>
        <v>0.19886363636363635</v>
      </c>
      <c r="S37" s="19" t="s">
        <v>12</v>
      </c>
      <c r="T37" s="19" t="s">
        <v>113</v>
      </c>
      <c r="U37" s="50">
        <v>0.04</v>
      </c>
      <c r="V37" s="19" t="s">
        <v>12</v>
      </c>
      <c r="W37" s="20" t="s">
        <v>114</v>
      </c>
      <c r="X37" s="64">
        <v>3.4799999999999998E-2</v>
      </c>
      <c r="Y37" s="20" t="s">
        <v>42</v>
      </c>
      <c r="AA37" s="26">
        <f t="shared" si="19"/>
        <v>7.3953253389100819</v>
      </c>
      <c r="AB37" s="10">
        <f t="shared" si="20"/>
        <v>7.3824157790438454</v>
      </c>
      <c r="AC37" s="10">
        <f t="shared" si="21"/>
        <v>7.2235521426802087</v>
      </c>
      <c r="AE37" s="105" t="s">
        <v>87</v>
      </c>
      <c r="AF37" s="12" t="s">
        <v>28</v>
      </c>
      <c r="AG37" s="69">
        <f t="shared" si="9"/>
        <v>7.4</v>
      </c>
      <c r="AH37" s="12" t="s">
        <v>12</v>
      </c>
      <c r="AI37" s="13">
        <v>1</v>
      </c>
      <c r="AJ37" s="14">
        <v>39722</v>
      </c>
      <c r="AK37" s="68"/>
      <c r="AL37" s="68"/>
      <c r="AM37" s="68"/>
      <c r="AN37" s="104" t="str">
        <f t="shared" si="5"/>
        <v>Fuel 1</v>
      </c>
      <c r="AQ37" s="68" t="s">
        <v>7</v>
      </c>
      <c r="AR37" s="133" t="s">
        <v>37</v>
      </c>
      <c r="AS37" s="123" t="s">
        <v>69</v>
      </c>
      <c r="AT37" s="125">
        <f t="shared" si="22"/>
        <v>1.7</v>
      </c>
      <c r="AU37" s="123" t="s">
        <v>12</v>
      </c>
      <c r="AV37" s="127">
        <v>1</v>
      </c>
      <c r="AW37" s="128">
        <v>39539</v>
      </c>
      <c r="AX37" s="70"/>
      <c r="AY37" s="123"/>
      <c r="AZ37" s="123"/>
      <c r="BA37" s="134" t="str">
        <f t="shared" si="7"/>
        <v>Fuel 1</v>
      </c>
      <c r="BB37" s="120"/>
      <c r="BC37" s="12"/>
      <c r="BD37" s="12"/>
      <c r="BE37" s="124"/>
      <c r="BF37" s="12"/>
      <c r="BG37" s="13"/>
      <c r="BH37" s="14"/>
    </row>
    <row r="38" spans="1:60" ht="15.75" customHeight="1" thickBot="1">
      <c r="A38" s="54"/>
      <c r="H38" s="80" t="s">
        <v>6</v>
      </c>
      <c r="I38" s="76" t="s">
        <v>77</v>
      </c>
      <c r="J38" s="29">
        <v>60</v>
      </c>
      <c r="K38" s="44" t="s">
        <v>44</v>
      </c>
      <c r="L38" s="19" t="s">
        <v>64</v>
      </c>
      <c r="M38" s="50">
        <f t="shared" si="17"/>
        <v>0.21177319622987364</v>
      </c>
      <c r="N38" s="19" t="s">
        <v>12</v>
      </c>
      <c r="O38" s="64"/>
      <c r="P38" s="19"/>
      <c r="Q38" s="20" t="s">
        <v>110</v>
      </c>
      <c r="R38" s="50">
        <f t="shared" si="18"/>
        <v>0.19886363636363635</v>
      </c>
      <c r="S38" s="19" t="s">
        <v>12</v>
      </c>
      <c r="T38" s="19" t="s">
        <v>113</v>
      </c>
      <c r="U38" s="50">
        <v>0.04</v>
      </c>
      <c r="V38" s="19" t="s">
        <v>12</v>
      </c>
      <c r="W38" s="20" t="s">
        <v>114</v>
      </c>
      <c r="X38" s="64">
        <v>3.4799999999999998E-2</v>
      </c>
      <c r="Y38" s="20" t="s">
        <v>42</v>
      </c>
      <c r="AA38" s="26">
        <f>$J38/0.9/FX_GBP/$X$62*$X38+M38</f>
        <v>7.3953253389100819</v>
      </c>
      <c r="AB38" s="10">
        <f t="shared" si="20"/>
        <v>7.3824157790438454</v>
      </c>
      <c r="AC38" s="10">
        <f t="shared" si="21"/>
        <v>7.2235521426802087</v>
      </c>
      <c r="AE38" s="105" t="s">
        <v>87</v>
      </c>
      <c r="AF38" s="12" t="s">
        <v>28</v>
      </c>
      <c r="AG38" s="69">
        <f t="shared" si="9"/>
        <v>7.4</v>
      </c>
      <c r="AH38" s="12" t="s">
        <v>12</v>
      </c>
      <c r="AI38" s="13">
        <v>1</v>
      </c>
      <c r="AJ38" s="14">
        <v>39814</v>
      </c>
      <c r="AK38" s="68"/>
      <c r="AL38" s="68"/>
      <c r="AM38" s="68"/>
      <c r="AN38" s="104" t="str">
        <f t="shared" si="5"/>
        <v>Fuel 1</v>
      </c>
      <c r="AQ38" s="68" t="s">
        <v>6</v>
      </c>
      <c r="AR38" s="133" t="s">
        <v>40</v>
      </c>
      <c r="AS38" s="123" t="s">
        <v>69</v>
      </c>
      <c r="AT38" s="125">
        <f t="shared" si="22"/>
        <v>1.28</v>
      </c>
      <c r="AU38" s="123" t="s">
        <v>12</v>
      </c>
      <c r="AV38" s="127">
        <v>1</v>
      </c>
      <c r="AW38" s="128">
        <v>39539</v>
      </c>
      <c r="AX38" s="70"/>
      <c r="AY38" s="123"/>
      <c r="AZ38" s="123"/>
      <c r="BA38" s="134" t="str">
        <f t="shared" si="7"/>
        <v>Fuel 1</v>
      </c>
      <c r="BB38" s="120"/>
      <c r="BC38" s="12"/>
      <c r="BD38" s="12"/>
      <c r="BE38" s="124"/>
      <c r="BF38" s="12"/>
      <c r="BG38" s="13"/>
      <c r="BH38" s="14"/>
    </row>
    <row r="39" spans="1:60" ht="15.75" customHeight="1" thickBot="1">
      <c r="A39" s="54"/>
      <c r="H39" s="80" t="s">
        <v>6</v>
      </c>
      <c r="I39" s="76" t="s">
        <v>78</v>
      </c>
      <c r="J39" s="29">
        <v>60</v>
      </c>
      <c r="K39" s="44" t="s">
        <v>44</v>
      </c>
      <c r="L39" s="19" t="s">
        <v>64</v>
      </c>
      <c r="M39" s="50">
        <f t="shared" si="17"/>
        <v>0.21177319622987364</v>
      </c>
      <c r="N39" s="19" t="s">
        <v>12</v>
      </c>
      <c r="O39" s="64"/>
      <c r="P39" s="19"/>
      <c r="Q39" s="20" t="s">
        <v>110</v>
      </c>
      <c r="R39" s="50">
        <f t="shared" si="18"/>
        <v>0.19886363636363635</v>
      </c>
      <c r="S39" s="19" t="s">
        <v>12</v>
      </c>
      <c r="T39" s="19" t="s">
        <v>113</v>
      </c>
      <c r="U39" s="50">
        <v>0.04</v>
      </c>
      <c r="V39" s="19" t="s">
        <v>12</v>
      </c>
      <c r="W39" s="20" t="s">
        <v>114</v>
      </c>
      <c r="X39" s="64">
        <v>3.4799999999999998E-2</v>
      </c>
      <c r="Y39" s="20" t="s">
        <v>42</v>
      </c>
      <c r="AA39" s="26">
        <f t="shared" si="19"/>
        <v>7.3953253389100819</v>
      </c>
      <c r="AB39" s="10">
        <f t="shared" si="20"/>
        <v>7.3824157790438454</v>
      </c>
      <c r="AC39" s="10">
        <f t="shared" si="21"/>
        <v>7.2235521426802087</v>
      </c>
      <c r="AE39" s="105" t="s">
        <v>87</v>
      </c>
      <c r="AF39" s="12" t="s">
        <v>28</v>
      </c>
      <c r="AG39" s="69">
        <f t="shared" si="9"/>
        <v>7.4</v>
      </c>
      <c r="AH39" s="12" t="s">
        <v>12</v>
      </c>
      <c r="AI39" s="13">
        <v>1</v>
      </c>
      <c r="AJ39" s="14">
        <v>39904</v>
      </c>
      <c r="AK39" s="68"/>
      <c r="AL39" s="68"/>
      <c r="AM39" s="68"/>
      <c r="AN39" s="104" t="str">
        <f t="shared" si="5"/>
        <v>Fuel 1</v>
      </c>
      <c r="AQ39" s="68" t="s">
        <v>5</v>
      </c>
      <c r="AR39" s="133" t="s">
        <v>43</v>
      </c>
      <c r="AS39" s="123" t="s">
        <v>69</v>
      </c>
      <c r="AT39" s="125">
        <f t="shared" si="22"/>
        <v>1.77</v>
      </c>
      <c r="AU39" s="123" t="s">
        <v>12</v>
      </c>
      <c r="AV39" s="127">
        <v>1</v>
      </c>
      <c r="AW39" s="128">
        <v>39539</v>
      </c>
      <c r="AX39" s="68"/>
      <c r="AY39" s="68"/>
      <c r="AZ39" s="68"/>
      <c r="BA39" s="134" t="str">
        <f t="shared" si="7"/>
        <v>Fuel 1</v>
      </c>
      <c r="BB39" s="120"/>
      <c r="BC39" s="12"/>
      <c r="BD39" s="12"/>
      <c r="BE39" s="124"/>
      <c r="BF39" s="12"/>
      <c r="BG39" s="13"/>
      <c r="BH39" s="14"/>
    </row>
    <row r="40" spans="1:60" ht="15.75" customHeight="1" thickBot="1">
      <c r="H40" s="80" t="s">
        <v>6</v>
      </c>
      <c r="I40" s="76" t="s">
        <v>79</v>
      </c>
      <c r="J40" s="29">
        <v>60</v>
      </c>
      <c r="K40" s="44" t="s">
        <v>44</v>
      </c>
      <c r="L40" s="19" t="s">
        <v>64</v>
      </c>
      <c r="M40" s="50">
        <f t="shared" si="17"/>
        <v>0.21177319622987364</v>
      </c>
      <c r="N40" s="19" t="s">
        <v>12</v>
      </c>
      <c r="O40" s="64"/>
      <c r="P40" s="19"/>
      <c r="Q40" s="20" t="s">
        <v>110</v>
      </c>
      <c r="R40" s="50">
        <f t="shared" si="18"/>
        <v>0.19886363636363635</v>
      </c>
      <c r="S40" s="19" t="s">
        <v>12</v>
      </c>
      <c r="T40" s="19" t="s">
        <v>113</v>
      </c>
      <c r="U40" s="50">
        <v>0.04</v>
      </c>
      <c r="V40" s="19" t="s">
        <v>12</v>
      </c>
      <c r="W40" s="20" t="s">
        <v>114</v>
      </c>
      <c r="X40" s="64">
        <v>3.4799999999999998E-2</v>
      </c>
      <c r="Y40" s="20" t="s">
        <v>42</v>
      </c>
      <c r="AA40" s="26">
        <f t="shared" si="19"/>
        <v>7.3953253389100819</v>
      </c>
      <c r="AB40" s="10">
        <f t="shared" si="20"/>
        <v>7.3824157790438454</v>
      </c>
      <c r="AC40" s="10">
        <f t="shared" si="21"/>
        <v>7.2235521426802087</v>
      </c>
      <c r="AE40" s="105" t="s">
        <v>87</v>
      </c>
      <c r="AF40" s="12" t="s">
        <v>28</v>
      </c>
      <c r="AG40" s="69">
        <f t="shared" si="9"/>
        <v>7.4</v>
      </c>
      <c r="AH40" s="12" t="s">
        <v>12</v>
      </c>
      <c r="AI40" s="13">
        <v>1</v>
      </c>
      <c r="AJ40" s="14">
        <v>39995</v>
      </c>
      <c r="AK40" s="68"/>
      <c r="AL40" s="68"/>
      <c r="AM40" s="68"/>
      <c r="AN40" s="104" t="str">
        <f t="shared" si="5"/>
        <v>Fuel 1</v>
      </c>
      <c r="AQ40" s="68" t="s">
        <v>4</v>
      </c>
      <c r="AR40" s="105" t="s">
        <v>51</v>
      </c>
      <c r="AS40" s="123" t="s">
        <v>69</v>
      </c>
      <c r="AT40" s="125">
        <f t="shared" si="22"/>
        <v>2.15</v>
      </c>
      <c r="AU40" s="123" t="s">
        <v>12</v>
      </c>
      <c r="AV40" s="127">
        <v>1</v>
      </c>
      <c r="AW40" s="128">
        <v>39539</v>
      </c>
      <c r="AX40" s="68"/>
      <c r="AY40" s="68"/>
      <c r="AZ40" s="68"/>
      <c r="BA40" s="134" t="str">
        <f t="shared" si="7"/>
        <v>Fuel 1</v>
      </c>
      <c r="BB40" s="120"/>
      <c r="BC40" s="12"/>
      <c r="BD40" s="12"/>
      <c r="BE40" s="124"/>
      <c r="BF40" s="12"/>
      <c r="BG40" s="13"/>
      <c r="BH40" s="14"/>
    </row>
    <row r="41" spans="1:60" ht="15.75" customHeight="1" thickBot="1">
      <c r="H41" s="80" t="s">
        <v>6</v>
      </c>
      <c r="I41" s="76" t="s">
        <v>80</v>
      </c>
      <c r="J41" s="29">
        <v>50</v>
      </c>
      <c r="K41" s="44" t="s">
        <v>44</v>
      </c>
      <c r="L41" s="19" t="s">
        <v>64</v>
      </c>
      <c r="M41" s="50">
        <f>(0.545112/FX_GBP+1.691621)*X41/$X$62</f>
        <v>0.21914199623482786</v>
      </c>
      <c r="N41" s="19" t="s">
        <v>12</v>
      </c>
      <c r="O41" s="64"/>
      <c r="P41" s="19"/>
      <c r="Q41" s="20" t="s">
        <v>110</v>
      </c>
      <c r="R41" s="50">
        <f>0.19/FX_GBP</f>
        <v>0.21590909090909091</v>
      </c>
      <c r="S41" s="19" t="s">
        <v>12</v>
      </c>
      <c r="T41" s="19" t="s">
        <v>113</v>
      </c>
      <c r="U41" s="50">
        <v>0.04</v>
      </c>
      <c r="V41" s="19" t="s">
        <v>12</v>
      </c>
      <c r="W41" s="20" t="s">
        <v>114</v>
      </c>
      <c r="X41" s="64">
        <v>3.4799999999999998E-2</v>
      </c>
      <c r="Y41" s="20" t="s">
        <v>42</v>
      </c>
      <c r="AA41" s="26">
        <f t="shared" si="19"/>
        <v>6.2054354484683341</v>
      </c>
      <c r="AB41" s="10">
        <f t="shared" si="20"/>
        <v>6.2022025431425973</v>
      </c>
      <c r="AC41" s="10">
        <f t="shared" si="21"/>
        <v>6.0262934522335065</v>
      </c>
      <c r="AE41" s="105" t="s">
        <v>87</v>
      </c>
      <c r="AF41" s="12" t="s">
        <v>28</v>
      </c>
      <c r="AG41" s="69">
        <f t="shared" si="9"/>
        <v>6.21</v>
      </c>
      <c r="AH41" s="12" t="s">
        <v>12</v>
      </c>
      <c r="AI41" s="13">
        <v>1</v>
      </c>
      <c r="AJ41" s="14">
        <v>40087</v>
      </c>
      <c r="AK41" s="68"/>
      <c r="AL41" s="68"/>
      <c r="AM41" s="68"/>
      <c r="AN41" s="104" t="str">
        <f t="shared" si="5"/>
        <v>Fuel 1</v>
      </c>
      <c r="AQ41" s="68" t="s">
        <v>7</v>
      </c>
      <c r="AR41" s="105" t="s">
        <v>52</v>
      </c>
      <c r="AS41" s="123" t="s">
        <v>69</v>
      </c>
      <c r="AT41" s="125">
        <f t="shared" si="22"/>
        <v>1.7</v>
      </c>
      <c r="AU41" s="123" t="s">
        <v>12</v>
      </c>
      <c r="AV41" s="127">
        <v>1</v>
      </c>
      <c r="AW41" s="128">
        <v>39539</v>
      </c>
      <c r="AX41" s="68"/>
      <c r="AY41" s="68"/>
      <c r="AZ41" s="68"/>
      <c r="BA41" s="134" t="str">
        <f t="shared" si="7"/>
        <v>Fuel 1</v>
      </c>
      <c r="BB41" s="120"/>
      <c r="BC41" s="12"/>
      <c r="BD41" s="12"/>
      <c r="BE41" s="124"/>
      <c r="BF41" s="12"/>
      <c r="BG41" s="13"/>
      <c r="BH41" s="14"/>
    </row>
    <row r="42" spans="1:60" ht="15.75" customHeight="1" thickBot="1">
      <c r="H42" s="80" t="s">
        <v>123</v>
      </c>
      <c r="I42" s="76" t="s">
        <v>119</v>
      </c>
      <c r="J42" s="29">
        <v>55</v>
      </c>
      <c r="K42" s="44" t="s">
        <v>44</v>
      </c>
      <c r="L42" s="19" t="s">
        <v>64</v>
      </c>
      <c r="M42" s="50">
        <f>(0.545112/FX_GBP+1.691621)*X42/$X$62</f>
        <v>0.21914199623482786</v>
      </c>
      <c r="N42" s="19" t="s">
        <v>12</v>
      </c>
      <c r="O42" s="64"/>
      <c r="P42" s="19"/>
      <c r="Q42" s="20" t="s">
        <v>110</v>
      </c>
      <c r="R42" s="50">
        <f>0.19/FX_GBP</f>
        <v>0.21590909090909091</v>
      </c>
      <c r="S42" s="19" t="s">
        <v>12</v>
      </c>
      <c r="T42" s="19" t="s">
        <v>113</v>
      </c>
      <c r="U42" s="50">
        <v>0.04</v>
      </c>
      <c r="V42" s="19" t="s">
        <v>12</v>
      </c>
      <c r="W42" s="20" t="s">
        <v>114</v>
      </c>
      <c r="X42" s="64">
        <v>3.4799999999999998E-2</v>
      </c>
      <c r="Y42" s="20" t="s">
        <v>42</v>
      </c>
      <c r="AA42" s="26">
        <f>$J42/0.9/FX_GBP/$X$62*$X42+M42</f>
        <v>6.8040647936916852</v>
      </c>
      <c r="AB42" s="10">
        <f>$J42/0.9/FX_GBP/$X$62*$X42+R42</f>
        <v>6.8008318883659484</v>
      </c>
      <c r="AC42" s="10">
        <f>$J42/0.9/FX_GBP/$X$62*$X42+U42</f>
        <v>6.6249227974568576</v>
      </c>
      <c r="AE42" s="105" t="s">
        <v>87</v>
      </c>
      <c r="AF42" s="12" t="s">
        <v>28</v>
      </c>
      <c r="AG42" s="69">
        <f t="shared" si="9"/>
        <v>6.8</v>
      </c>
      <c r="AH42" s="12" t="s">
        <v>12</v>
      </c>
      <c r="AI42" s="13">
        <v>1</v>
      </c>
      <c r="AJ42" s="14">
        <v>40179</v>
      </c>
      <c r="AK42" s="68"/>
      <c r="AL42" s="68"/>
      <c r="AM42" s="68"/>
      <c r="AN42" s="104" t="str">
        <f t="shared" si="5"/>
        <v>Fuel 1</v>
      </c>
      <c r="AQ42" s="68" t="s">
        <v>6</v>
      </c>
      <c r="AR42" s="105" t="s">
        <v>53</v>
      </c>
      <c r="AS42" s="123" t="s">
        <v>69</v>
      </c>
      <c r="AT42" s="125">
        <f t="shared" si="22"/>
        <v>1.28</v>
      </c>
      <c r="AU42" s="123" t="s">
        <v>12</v>
      </c>
      <c r="AV42" s="127">
        <v>1</v>
      </c>
      <c r="AW42" s="128">
        <v>39539</v>
      </c>
      <c r="AX42" s="68"/>
      <c r="AY42" s="68"/>
      <c r="AZ42" s="68"/>
      <c r="BA42" s="134" t="str">
        <f t="shared" si="7"/>
        <v>Fuel 1</v>
      </c>
      <c r="BB42" s="120"/>
      <c r="BC42" s="12"/>
      <c r="BD42" s="12"/>
      <c r="BE42" s="124"/>
      <c r="BF42" s="12"/>
      <c r="BG42" s="13"/>
      <c r="BH42" s="14"/>
    </row>
    <row r="43" spans="1:60" ht="15.75" customHeight="1" thickBot="1">
      <c r="H43" s="80" t="s">
        <v>6</v>
      </c>
      <c r="I43" s="76" t="s">
        <v>120</v>
      </c>
      <c r="J43" s="29">
        <v>48</v>
      </c>
      <c r="K43" s="44" t="s">
        <v>44</v>
      </c>
      <c r="L43" s="19" t="s">
        <v>64</v>
      </c>
      <c r="M43" s="50">
        <f>(0.545112/FX_GBP+1.691621)*X43/$X$62</f>
        <v>0.21914199623482786</v>
      </c>
      <c r="N43" s="19" t="s">
        <v>12</v>
      </c>
      <c r="O43" s="64"/>
      <c r="P43" s="19"/>
      <c r="Q43" s="20" t="s">
        <v>110</v>
      </c>
      <c r="R43" s="50">
        <f>0.19/FX_GBP</f>
        <v>0.21590909090909091</v>
      </c>
      <c r="S43" s="19" t="s">
        <v>12</v>
      </c>
      <c r="T43" s="19" t="s">
        <v>113</v>
      </c>
      <c r="U43" s="50">
        <v>0.04</v>
      </c>
      <c r="V43" s="19" t="s">
        <v>12</v>
      </c>
      <c r="W43" s="20" t="s">
        <v>114</v>
      </c>
      <c r="X43" s="64">
        <v>3.4799999999999998E-2</v>
      </c>
      <c r="Y43" s="20" t="s">
        <v>42</v>
      </c>
      <c r="AA43" s="26">
        <f>$J43/0.9/FX_GBP/$X$62*$X43+M43</f>
        <v>5.9659837103789934</v>
      </c>
      <c r="AB43" s="10">
        <f>$J43/0.9/FX_GBP/$X$62*$X43+R43</f>
        <v>5.9627508050532567</v>
      </c>
      <c r="AC43" s="10">
        <f>$J43/0.9/FX_GBP/$X$62*$X43+U43</f>
        <v>5.7868417141441659</v>
      </c>
      <c r="AE43" s="105" t="s">
        <v>87</v>
      </c>
      <c r="AF43" s="12" t="s">
        <v>28</v>
      </c>
      <c r="AG43" s="69">
        <f t="shared" si="9"/>
        <v>5.97</v>
      </c>
      <c r="AH43" s="12" t="s">
        <v>12</v>
      </c>
      <c r="AI43" s="13">
        <v>1</v>
      </c>
      <c r="AJ43" s="14">
        <v>40269</v>
      </c>
      <c r="AK43" s="68"/>
      <c r="AL43" s="68"/>
      <c r="AM43" s="68"/>
      <c r="AN43" s="104" t="str">
        <f t="shared" si="5"/>
        <v>Fuel 1</v>
      </c>
      <c r="AQ43" s="68" t="s">
        <v>5</v>
      </c>
      <c r="AR43" s="105" t="s">
        <v>54</v>
      </c>
      <c r="AS43" s="123" t="s">
        <v>69</v>
      </c>
      <c r="AT43" s="125">
        <f t="shared" ref="AT43:AT52" si="23">ROUND(VLOOKUP(AQ43,$B$82:$I$86,8,0),2)</f>
        <v>1.77</v>
      </c>
      <c r="AU43" s="123" t="s">
        <v>12</v>
      </c>
      <c r="AV43" s="127">
        <v>1</v>
      </c>
      <c r="AW43" s="128">
        <v>39539</v>
      </c>
      <c r="AX43" s="68"/>
      <c r="AY43" s="68"/>
      <c r="AZ43" s="68"/>
      <c r="BA43" s="134" t="str">
        <f t="shared" si="7"/>
        <v>Fuel 1</v>
      </c>
      <c r="BB43" s="120"/>
      <c r="BC43" s="12"/>
      <c r="BD43" s="12"/>
      <c r="BE43" s="124"/>
      <c r="BF43" s="12"/>
      <c r="BG43" s="13"/>
      <c r="BH43" s="14"/>
    </row>
    <row r="44" spans="1:60" ht="15.75" customHeight="1" thickBot="1">
      <c r="H44" s="80" t="s">
        <v>6</v>
      </c>
      <c r="I44" s="76" t="s">
        <v>121</v>
      </c>
      <c r="J44" s="29">
        <v>45</v>
      </c>
      <c r="K44" s="44" t="s">
        <v>44</v>
      </c>
      <c r="L44" s="19" t="s">
        <v>64</v>
      </c>
      <c r="M44" s="50">
        <f>(0.545112/FX_GBP+1.691621)*X44/$X$62</f>
        <v>0.21914199623482786</v>
      </c>
      <c r="N44" s="19" t="s">
        <v>12</v>
      </c>
      <c r="O44" s="64"/>
      <c r="P44" s="19"/>
      <c r="Q44" s="20" t="s">
        <v>110</v>
      </c>
      <c r="R44" s="50">
        <f>0.19/FX_GBP</f>
        <v>0.21590909090909091</v>
      </c>
      <c r="S44" s="19" t="s">
        <v>12</v>
      </c>
      <c r="T44" s="19" t="s">
        <v>113</v>
      </c>
      <c r="U44" s="50">
        <v>0.04</v>
      </c>
      <c r="V44" s="19" t="s">
        <v>12</v>
      </c>
      <c r="W44" s="20" t="s">
        <v>114</v>
      </c>
      <c r="X44" s="64">
        <v>3.4799999999999998E-2</v>
      </c>
      <c r="Y44" s="20" t="s">
        <v>42</v>
      </c>
      <c r="AA44" s="26">
        <f>$J44/0.9/FX_GBP/$X$62*$X44+M44</f>
        <v>5.6068061032449839</v>
      </c>
      <c r="AB44" s="10">
        <f>$J44/0.9/FX_GBP/$X$62*$X44+R44</f>
        <v>5.6035731979192471</v>
      </c>
      <c r="AC44" s="10">
        <f>$J44/0.9/FX_GBP/$X$62*$X44+U44</f>
        <v>5.4276641070101563</v>
      </c>
      <c r="AE44" s="105" t="s">
        <v>87</v>
      </c>
      <c r="AF44" s="12" t="s">
        <v>28</v>
      </c>
      <c r="AG44" s="69">
        <f t="shared" si="9"/>
        <v>5.61</v>
      </c>
      <c r="AH44" s="12" t="s">
        <v>12</v>
      </c>
      <c r="AI44" s="13">
        <v>1</v>
      </c>
      <c r="AJ44" s="14">
        <v>40360</v>
      </c>
      <c r="AK44" s="68"/>
      <c r="AL44" s="68"/>
      <c r="AM44" s="68"/>
      <c r="AN44" s="104" t="str">
        <f t="shared" si="5"/>
        <v>Fuel 1</v>
      </c>
      <c r="AQ44" s="68" t="s">
        <v>4</v>
      </c>
      <c r="AR44" s="133" t="s">
        <v>85</v>
      </c>
      <c r="AS44" s="123" t="s">
        <v>69</v>
      </c>
      <c r="AT44" s="125">
        <f t="shared" si="23"/>
        <v>2.15</v>
      </c>
      <c r="AU44" s="123" t="s">
        <v>12</v>
      </c>
      <c r="AV44" s="127">
        <v>1</v>
      </c>
      <c r="AW44" s="128">
        <v>39630</v>
      </c>
      <c r="AX44" s="68"/>
      <c r="AY44" s="68"/>
      <c r="AZ44" s="68"/>
      <c r="BA44" s="134" t="str">
        <f t="shared" si="7"/>
        <v>Fuel 1</v>
      </c>
      <c r="BB44" s="120"/>
      <c r="BC44" s="12"/>
      <c r="BD44" s="12"/>
      <c r="BE44" s="124"/>
      <c r="BF44" s="12"/>
      <c r="BG44" s="13"/>
      <c r="BH44" s="14"/>
    </row>
    <row r="45" spans="1:60" ht="15.75" customHeight="1" thickBot="1">
      <c r="H45" s="81" t="s">
        <v>6</v>
      </c>
      <c r="I45" s="1" t="s">
        <v>124</v>
      </c>
      <c r="J45" s="47">
        <v>45</v>
      </c>
      <c r="K45" s="46" t="s">
        <v>44</v>
      </c>
      <c r="L45" s="21" t="s">
        <v>64</v>
      </c>
      <c r="M45" s="50">
        <f>(0.545112/FX_GBP+1.691621)*X45/$X$62</f>
        <v>0.21914199623482786</v>
      </c>
      <c r="N45" s="19" t="s">
        <v>12</v>
      </c>
      <c r="O45" s="65"/>
      <c r="P45" s="21"/>
      <c r="Q45" s="20" t="s">
        <v>110</v>
      </c>
      <c r="R45" s="50">
        <f>0.19/FX_GBP</f>
        <v>0.21590909090909091</v>
      </c>
      <c r="S45" s="19" t="s">
        <v>12</v>
      </c>
      <c r="T45" s="19" t="s">
        <v>113</v>
      </c>
      <c r="U45" s="50">
        <v>0.04</v>
      </c>
      <c r="V45" s="19" t="s">
        <v>12</v>
      </c>
      <c r="W45" s="20" t="s">
        <v>114</v>
      </c>
      <c r="X45" s="64">
        <v>3.4799999999999998E-2</v>
      </c>
      <c r="Y45" s="20" t="s">
        <v>42</v>
      </c>
      <c r="AA45" s="101">
        <f>$J45/0.9/FX_GBP/$X$62*$X45+M45</f>
        <v>5.6068061032449839</v>
      </c>
      <c r="AB45" s="102">
        <f>$J45/0.9/FX_GBP/$X$62*$X45+R45</f>
        <v>5.6035731979192471</v>
      </c>
      <c r="AC45" s="102">
        <f>$J45/0.9/FX_GBP/$X$62*$X45+U45</f>
        <v>5.4276641070101563</v>
      </c>
      <c r="AE45" s="105" t="s">
        <v>87</v>
      </c>
      <c r="AF45" s="12" t="s">
        <v>28</v>
      </c>
      <c r="AG45" s="69">
        <f t="shared" si="9"/>
        <v>5.61</v>
      </c>
      <c r="AH45" s="12" t="s">
        <v>12</v>
      </c>
      <c r="AI45" s="13">
        <v>1</v>
      </c>
      <c r="AJ45" s="14">
        <v>40452</v>
      </c>
      <c r="AK45" s="68"/>
      <c r="AL45" s="68"/>
      <c r="AM45" s="68"/>
      <c r="AN45" s="104" t="str">
        <f t="shared" si="5"/>
        <v>Fuel 1</v>
      </c>
      <c r="AQ45" s="68" t="s">
        <v>7</v>
      </c>
      <c r="AR45" s="133" t="s">
        <v>86</v>
      </c>
      <c r="AS45" s="123" t="s">
        <v>69</v>
      </c>
      <c r="AT45" s="125">
        <f t="shared" si="23"/>
        <v>1.7</v>
      </c>
      <c r="AU45" s="123" t="s">
        <v>12</v>
      </c>
      <c r="AV45" s="127">
        <v>1</v>
      </c>
      <c r="AW45" s="128">
        <v>39630</v>
      </c>
      <c r="AX45" s="68"/>
      <c r="AY45" s="68"/>
      <c r="AZ45" s="68"/>
      <c r="BA45" s="134" t="str">
        <f t="shared" si="7"/>
        <v>Fuel 1</v>
      </c>
      <c r="BB45" s="120"/>
      <c r="BC45" s="12"/>
      <c r="BD45" s="12"/>
      <c r="BE45" s="124"/>
      <c r="BF45" s="12"/>
      <c r="BG45" s="13"/>
      <c r="BH45" s="14"/>
    </row>
    <row r="46" spans="1:60" ht="15.75" customHeight="1" thickBot="1">
      <c r="H46" s="77" t="s">
        <v>98</v>
      </c>
      <c r="I46" s="83" t="s">
        <v>18</v>
      </c>
      <c r="J46" s="84">
        <v>500</v>
      </c>
      <c r="K46" s="41" t="s">
        <v>38</v>
      </c>
      <c r="L46" s="17" t="s">
        <v>65</v>
      </c>
      <c r="M46" s="49">
        <v>15</v>
      </c>
      <c r="N46" s="41" t="s">
        <v>38</v>
      </c>
      <c r="O46" s="60">
        <v>14.766</v>
      </c>
      <c r="P46" s="41" t="s">
        <v>11</v>
      </c>
      <c r="Q46" s="18" t="s">
        <v>118</v>
      </c>
      <c r="R46" s="49">
        <f t="shared" ref="R46:R53" si="24">2.5*$C$9+(M46-2.5*$C$9)</f>
        <v>15</v>
      </c>
      <c r="S46" s="41" t="s">
        <v>38</v>
      </c>
      <c r="T46" s="17" t="s">
        <v>117</v>
      </c>
      <c r="U46" s="49">
        <f t="shared" ref="U46:U58" si="25">R46</f>
        <v>15</v>
      </c>
      <c r="V46" s="41" t="s">
        <v>38</v>
      </c>
      <c r="W46" s="18" t="s">
        <v>117</v>
      </c>
      <c r="X46" s="49">
        <v>40.47</v>
      </c>
      <c r="Y46" s="18" t="s">
        <v>39</v>
      </c>
      <c r="AA46" s="92">
        <f t="shared" ref="AA46:AA54" si="26">(($J46+M46)/FX_USD+O46)/$X46</f>
        <v>9.791141128773944</v>
      </c>
      <c r="AB46" s="93">
        <f t="shared" ref="AB46:AB54" si="27">($J46+R46)/FX_USD/$X46</f>
        <v>9.4262782673951442</v>
      </c>
      <c r="AC46" s="93">
        <f t="shared" ref="AC46:AC54" si="28">($J46+U46)/FX_USD/$X46</f>
        <v>9.4262782673951442</v>
      </c>
      <c r="AE46" s="105" t="s">
        <v>88</v>
      </c>
      <c r="AF46" s="12" t="s">
        <v>28</v>
      </c>
      <c r="AG46" s="69">
        <f t="shared" si="9"/>
        <v>9.7899999999999991</v>
      </c>
      <c r="AH46" s="12" t="s">
        <v>12</v>
      </c>
      <c r="AI46" s="13">
        <v>1</v>
      </c>
      <c r="AJ46" s="14">
        <v>39356</v>
      </c>
      <c r="AK46" s="68"/>
      <c r="AL46" s="68"/>
      <c r="AM46" s="68"/>
      <c r="AN46" s="104" t="str">
        <f t="shared" si="5"/>
        <v>Fuel 1</v>
      </c>
      <c r="AQ46" s="68" t="s">
        <v>6</v>
      </c>
      <c r="AR46" s="105" t="s">
        <v>87</v>
      </c>
      <c r="AS46" s="123" t="s">
        <v>69</v>
      </c>
      <c r="AT46" s="69">
        <f t="shared" si="23"/>
        <v>1.28</v>
      </c>
      <c r="AU46" s="123" t="s">
        <v>12</v>
      </c>
      <c r="AV46" s="127">
        <v>1</v>
      </c>
      <c r="AW46" s="128">
        <v>39630</v>
      </c>
      <c r="AX46" s="68"/>
      <c r="AY46" s="68"/>
      <c r="AZ46" s="68"/>
      <c r="BA46" s="134" t="str">
        <f t="shared" si="7"/>
        <v>Fuel 1</v>
      </c>
      <c r="BB46" s="120"/>
      <c r="BC46" s="12"/>
      <c r="BD46" s="12"/>
      <c r="BE46" s="124"/>
      <c r="BF46" s="12"/>
      <c r="BG46" s="13"/>
      <c r="BH46" s="14"/>
    </row>
    <row r="47" spans="1:60" ht="15.75" customHeight="1" thickBot="1">
      <c r="H47" s="80" t="s">
        <v>98</v>
      </c>
      <c r="I47" s="76" t="s">
        <v>19</v>
      </c>
      <c r="J47" s="79">
        <v>500</v>
      </c>
      <c r="K47" s="44" t="s">
        <v>38</v>
      </c>
      <c r="L47" s="19" t="s">
        <v>65</v>
      </c>
      <c r="M47" s="50">
        <v>15</v>
      </c>
      <c r="N47" s="44" t="s">
        <v>38</v>
      </c>
      <c r="O47" s="61">
        <v>14.766</v>
      </c>
      <c r="P47" s="44" t="s">
        <v>11</v>
      </c>
      <c r="Q47" s="20" t="s">
        <v>118</v>
      </c>
      <c r="R47" s="50">
        <f t="shared" si="24"/>
        <v>15</v>
      </c>
      <c r="S47" s="44" t="s">
        <v>38</v>
      </c>
      <c r="T47" s="19" t="s">
        <v>117</v>
      </c>
      <c r="U47" s="50">
        <f t="shared" si="25"/>
        <v>15</v>
      </c>
      <c r="V47" s="44" t="s">
        <v>38</v>
      </c>
      <c r="W47" s="20" t="s">
        <v>117</v>
      </c>
      <c r="X47" s="50">
        <v>40.47</v>
      </c>
      <c r="Y47" s="20" t="s">
        <v>39</v>
      </c>
      <c r="AA47" s="26">
        <f t="shared" si="26"/>
        <v>9.791141128773944</v>
      </c>
      <c r="AB47" s="10">
        <f t="shared" si="27"/>
        <v>9.4262782673951442</v>
      </c>
      <c r="AC47" s="10">
        <f t="shared" si="28"/>
        <v>9.4262782673951442</v>
      </c>
      <c r="AE47" s="105" t="s">
        <v>88</v>
      </c>
      <c r="AF47" s="12" t="s">
        <v>28</v>
      </c>
      <c r="AG47" s="69">
        <f t="shared" si="9"/>
        <v>9.7899999999999991</v>
      </c>
      <c r="AH47" s="12" t="s">
        <v>12</v>
      </c>
      <c r="AI47" s="13">
        <v>1</v>
      </c>
      <c r="AJ47" s="14">
        <v>39448</v>
      </c>
      <c r="AK47" s="68"/>
      <c r="AL47" s="68"/>
      <c r="AM47" s="68"/>
      <c r="AN47" s="104" t="str">
        <f t="shared" si="5"/>
        <v>Fuel 1</v>
      </c>
      <c r="AQ47" s="68" t="s">
        <v>5</v>
      </c>
      <c r="AR47" s="105" t="s">
        <v>88</v>
      </c>
      <c r="AS47" s="123" t="s">
        <v>69</v>
      </c>
      <c r="AT47" s="69">
        <f t="shared" si="23"/>
        <v>1.77</v>
      </c>
      <c r="AU47" s="123" t="s">
        <v>12</v>
      </c>
      <c r="AV47" s="127">
        <v>1</v>
      </c>
      <c r="AW47" s="128">
        <v>39630</v>
      </c>
      <c r="AX47" s="68"/>
      <c r="AY47" s="68"/>
      <c r="AZ47" s="68"/>
      <c r="BA47" s="134" t="str">
        <f t="shared" si="7"/>
        <v>Fuel 1</v>
      </c>
      <c r="BB47" s="120"/>
      <c r="BC47" s="12"/>
      <c r="BD47" s="12"/>
      <c r="BE47" s="124"/>
      <c r="BF47" s="12"/>
      <c r="BG47" s="13"/>
      <c r="BH47" s="14"/>
    </row>
    <row r="48" spans="1:60" ht="15.75" customHeight="1" thickBot="1">
      <c r="H48" s="80" t="s">
        <v>98</v>
      </c>
      <c r="I48" s="76" t="s">
        <v>46</v>
      </c>
      <c r="J48" s="79">
        <v>500</v>
      </c>
      <c r="K48" s="44" t="s">
        <v>38</v>
      </c>
      <c r="L48" s="19" t="s">
        <v>65</v>
      </c>
      <c r="M48" s="50">
        <v>15</v>
      </c>
      <c r="N48" s="44" t="s">
        <v>38</v>
      </c>
      <c r="O48" s="61">
        <v>14.766</v>
      </c>
      <c r="P48" s="44" t="s">
        <v>11</v>
      </c>
      <c r="Q48" s="20" t="s">
        <v>118</v>
      </c>
      <c r="R48" s="50">
        <f t="shared" si="24"/>
        <v>15</v>
      </c>
      <c r="S48" s="44" t="s">
        <v>38</v>
      </c>
      <c r="T48" s="19" t="s">
        <v>117</v>
      </c>
      <c r="U48" s="50">
        <f t="shared" si="25"/>
        <v>15</v>
      </c>
      <c r="V48" s="44" t="s">
        <v>38</v>
      </c>
      <c r="W48" s="20" t="s">
        <v>117</v>
      </c>
      <c r="X48" s="50">
        <v>40.47</v>
      </c>
      <c r="Y48" s="20" t="s">
        <v>39</v>
      </c>
      <c r="AA48" s="26">
        <f t="shared" si="26"/>
        <v>9.791141128773944</v>
      </c>
      <c r="AB48" s="10">
        <f t="shared" si="27"/>
        <v>9.4262782673951442</v>
      </c>
      <c r="AC48" s="10">
        <f t="shared" si="28"/>
        <v>9.4262782673951442</v>
      </c>
      <c r="AE48" s="105" t="s">
        <v>88</v>
      </c>
      <c r="AF48" s="12" t="s">
        <v>28</v>
      </c>
      <c r="AG48" s="69">
        <f t="shared" si="9"/>
        <v>9.7899999999999991</v>
      </c>
      <c r="AH48" s="12" t="s">
        <v>12</v>
      </c>
      <c r="AI48" s="13">
        <v>1</v>
      </c>
      <c r="AJ48" s="14">
        <v>39539</v>
      </c>
      <c r="AK48" s="68"/>
      <c r="AL48" s="68"/>
      <c r="AM48" s="68"/>
      <c r="AN48" s="104" t="str">
        <f t="shared" si="5"/>
        <v>Fuel 1</v>
      </c>
      <c r="AQ48" s="68" t="s">
        <v>4</v>
      </c>
      <c r="AR48" s="133" t="s">
        <v>36</v>
      </c>
      <c r="AS48" s="123" t="s">
        <v>69</v>
      </c>
      <c r="AT48" s="125">
        <f t="shared" si="23"/>
        <v>2.15</v>
      </c>
      <c r="AU48" s="123" t="s">
        <v>12</v>
      </c>
      <c r="AV48" s="127">
        <v>1</v>
      </c>
      <c r="AW48" s="128">
        <v>39630</v>
      </c>
      <c r="AX48" s="70"/>
      <c r="AY48" s="123"/>
      <c r="AZ48" s="123"/>
      <c r="BA48" s="134" t="str">
        <f t="shared" si="7"/>
        <v>Fuel 1</v>
      </c>
      <c r="BB48" s="120"/>
      <c r="BC48" s="12"/>
      <c r="BD48" s="12"/>
      <c r="BE48" s="124"/>
      <c r="BF48" s="12"/>
      <c r="BG48" s="13"/>
      <c r="BH48" s="14"/>
    </row>
    <row r="49" spans="2:64" ht="15.75" customHeight="1" thickBot="1">
      <c r="H49" s="80" t="s">
        <v>98</v>
      </c>
      <c r="I49" s="76" t="s">
        <v>47</v>
      </c>
      <c r="J49" s="79">
        <v>500</v>
      </c>
      <c r="K49" s="44" t="s">
        <v>38</v>
      </c>
      <c r="L49" s="19" t="s">
        <v>65</v>
      </c>
      <c r="M49" s="50">
        <v>15</v>
      </c>
      <c r="N49" s="44" t="s">
        <v>38</v>
      </c>
      <c r="O49" s="61">
        <v>14.766</v>
      </c>
      <c r="P49" s="44" t="s">
        <v>11</v>
      </c>
      <c r="Q49" s="20" t="s">
        <v>118</v>
      </c>
      <c r="R49" s="50">
        <f t="shared" si="24"/>
        <v>15</v>
      </c>
      <c r="S49" s="44" t="s">
        <v>38</v>
      </c>
      <c r="T49" s="19" t="s">
        <v>117</v>
      </c>
      <c r="U49" s="50">
        <f t="shared" si="25"/>
        <v>15</v>
      </c>
      <c r="V49" s="44" t="s">
        <v>38</v>
      </c>
      <c r="W49" s="20" t="s">
        <v>117</v>
      </c>
      <c r="X49" s="50">
        <v>40.47</v>
      </c>
      <c r="Y49" s="20" t="s">
        <v>39</v>
      </c>
      <c r="AA49" s="26">
        <f t="shared" si="26"/>
        <v>9.791141128773944</v>
      </c>
      <c r="AB49" s="10">
        <f t="shared" si="27"/>
        <v>9.4262782673951442</v>
      </c>
      <c r="AC49" s="10">
        <f t="shared" si="28"/>
        <v>9.4262782673951442</v>
      </c>
      <c r="AE49" s="105" t="s">
        <v>88</v>
      </c>
      <c r="AF49" s="12" t="s">
        <v>28</v>
      </c>
      <c r="AG49" s="69">
        <f t="shared" si="9"/>
        <v>9.7899999999999991</v>
      </c>
      <c r="AH49" s="12" t="s">
        <v>12</v>
      </c>
      <c r="AI49" s="13">
        <v>1</v>
      </c>
      <c r="AJ49" s="14">
        <v>39630</v>
      </c>
      <c r="AK49" s="68"/>
      <c r="AL49" s="68"/>
      <c r="AM49" s="68"/>
      <c r="AN49" s="104" t="str">
        <f t="shared" si="5"/>
        <v>Fuel 1</v>
      </c>
      <c r="AQ49" s="68" t="s">
        <v>7</v>
      </c>
      <c r="AR49" s="133" t="s">
        <v>37</v>
      </c>
      <c r="AS49" s="123" t="s">
        <v>69</v>
      </c>
      <c r="AT49" s="125">
        <f t="shared" si="23"/>
        <v>1.7</v>
      </c>
      <c r="AU49" s="123" t="s">
        <v>12</v>
      </c>
      <c r="AV49" s="127">
        <v>1</v>
      </c>
      <c r="AW49" s="128">
        <v>39630</v>
      </c>
      <c r="AX49" s="70"/>
      <c r="AY49" s="123"/>
      <c r="AZ49" s="123"/>
      <c r="BA49" s="134" t="str">
        <f t="shared" ref="BA49:BA91" si="29">scen</f>
        <v>Fuel 1</v>
      </c>
      <c r="BB49" s="120"/>
      <c r="BC49" s="12"/>
      <c r="BD49" s="12"/>
      <c r="BE49" s="124"/>
      <c r="BF49" s="12"/>
      <c r="BG49" s="13"/>
      <c r="BH49" s="14"/>
    </row>
    <row r="50" spans="2:64" ht="15.75" customHeight="1" thickBot="1">
      <c r="H50" s="80" t="s">
        <v>98</v>
      </c>
      <c r="I50" s="76" t="s">
        <v>48</v>
      </c>
      <c r="J50" s="79">
        <v>500</v>
      </c>
      <c r="K50" s="44" t="s">
        <v>38</v>
      </c>
      <c r="L50" s="19" t="s">
        <v>65</v>
      </c>
      <c r="M50" s="50">
        <v>15</v>
      </c>
      <c r="N50" s="44" t="s">
        <v>38</v>
      </c>
      <c r="O50" s="61">
        <v>14.766</v>
      </c>
      <c r="P50" s="44" t="s">
        <v>11</v>
      </c>
      <c r="Q50" s="20" t="s">
        <v>118</v>
      </c>
      <c r="R50" s="50">
        <f t="shared" si="24"/>
        <v>15</v>
      </c>
      <c r="S50" s="44" t="s">
        <v>38</v>
      </c>
      <c r="T50" s="19" t="s">
        <v>117</v>
      </c>
      <c r="U50" s="50">
        <f t="shared" si="25"/>
        <v>15</v>
      </c>
      <c r="V50" s="44" t="s">
        <v>38</v>
      </c>
      <c r="W50" s="20" t="s">
        <v>117</v>
      </c>
      <c r="X50" s="50">
        <v>40.47</v>
      </c>
      <c r="Y50" s="20" t="s">
        <v>39</v>
      </c>
      <c r="AA50" s="26">
        <f t="shared" si="26"/>
        <v>9.791141128773944</v>
      </c>
      <c r="AB50" s="10">
        <f t="shared" si="27"/>
        <v>9.4262782673951442</v>
      </c>
      <c r="AC50" s="10">
        <f t="shared" si="28"/>
        <v>9.4262782673951442</v>
      </c>
      <c r="AE50" s="105" t="s">
        <v>88</v>
      </c>
      <c r="AF50" s="12" t="s">
        <v>28</v>
      </c>
      <c r="AG50" s="69">
        <f t="shared" si="9"/>
        <v>9.7899999999999991</v>
      </c>
      <c r="AH50" s="12" t="s">
        <v>12</v>
      </c>
      <c r="AI50" s="13">
        <v>1</v>
      </c>
      <c r="AJ50" s="14">
        <v>39722</v>
      </c>
      <c r="AK50" s="68"/>
      <c r="AL50" s="68"/>
      <c r="AM50" s="68"/>
      <c r="AN50" s="104" t="str">
        <f t="shared" si="5"/>
        <v>Fuel 1</v>
      </c>
      <c r="AQ50" s="68" t="s">
        <v>6</v>
      </c>
      <c r="AR50" s="133" t="s">
        <v>40</v>
      </c>
      <c r="AS50" s="123" t="s">
        <v>69</v>
      </c>
      <c r="AT50" s="125">
        <f t="shared" si="23"/>
        <v>1.28</v>
      </c>
      <c r="AU50" s="123" t="s">
        <v>12</v>
      </c>
      <c r="AV50" s="127">
        <v>1</v>
      </c>
      <c r="AW50" s="128">
        <v>39630</v>
      </c>
      <c r="AX50" s="70"/>
      <c r="AY50" s="123"/>
      <c r="AZ50" s="123"/>
      <c r="BA50" s="134" t="str">
        <f t="shared" si="29"/>
        <v>Fuel 1</v>
      </c>
      <c r="BB50" s="120"/>
      <c r="BC50" s="12"/>
      <c r="BD50" s="12"/>
      <c r="BE50" s="124"/>
      <c r="BF50" s="12"/>
      <c r="BG50" s="13"/>
      <c r="BH50" s="14"/>
    </row>
    <row r="51" spans="2:64" ht="15.75" customHeight="1" thickBot="1">
      <c r="H51" s="80" t="s">
        <v>98</v>
      </c>
      <c r="I51" s="76" t="s">
        <v>77</v>
      </c>
      <c r="J51" s="79">
        <v>500</v>
      </c>
      <c r="K51" s="44" t="s">
        <v>38</v>
      </c>
      <c r="L51" s="19" t="s">
        <v>65</v>
      </c>
      <c r="M51" s="50">
        <v>15</v>
      </c>
      <c r="N51" s="44" t="s">
        <v>38</v>
      </c>
      <c r="O51" s="61">
        <v>14.766</v>
      </c>
      <c r="P51" s="44" t="s">
        <v>11</v>
      </c>
      <c r="Q51" s="20" t="s">
        <v>118</v>
      </c>
      <c r="R51" s="50">
        <f t="shared" si="24"/>
        <v>15</v>
      </c>
      <c r="S51" s="44" t="s">
        <v>38</v>
      </c>
      <c r="T51" s="19" t="s">
        <v>117</v>
      </c>
      <c r="U51" s="50">
        <f t="shared" si="25"/>
        <v>15</v>
      </c>
      <c r="V51" s="44" t="s">
        <v>38</v>
      </c>
      <c r="W51" s="20" t="s">
        <v>117</v>
      </c>
      <c r="X51" s="50">
        <v>40.47</v>
      </c>
      <c r="Y51" s="20" t="s">
        <v>39</v>
      </c>
      <c r="AA51" s="26">
        <f t="shared" si="26"/>
        <v>9.791141128773944</v>
      </c>
      <c r="AB51" s="10">
        <f t="shared" si="27"/>
        <v>9.4262782673951442</v>
      </c>
      <c r="AC51" s="10">
        <f t="shared" si="28"/>
        <v>9.4262782673951442</v>
      </c>
      <c r="AE51" s="105" t="s">
        <v>88</v>
      </c>
      <c r="AF51" s="12" t="s">
        <v>28</v>
      </c>
      <c r="AG51" s="69">
        <f t="shared" si="9"/>
        <v>9.7899999999999991</v>
      </c>
      <c r="AH51" s="12" t="s">
        <v>12</v>
      </c>
      <c r="AI51" s="13">
        <v>1</v>
      </c>
      <c r="AJ51" s="14">
        <v>39814</v>
      </c>
      <c r="AK51" s="68"/>
      <c r="AL51" s="68"/>
      <c r="AM51" s="68"/>
      <c r="AN51" s="104" t="str">
        <f t="shared" si="5"/>
        <v>Fuel 1</v>
      </c>
      <c r="AQ51" s="68" t="s">
        <v>5</v>
      </c>
      <c r="AR51" s="133" t="s">
        <v>43</v>
      </c>
      <c r="AS51" s="123" t="s">
        <v>69</v>
      </c>
      <c r="AT51" s="125">
        <f t="shared" si="23"/>
        <v>1.77</v>
      </c>
      <c r="AU51" s="123" t="s">
        <v>12</v>
      </c>
      <c r="AV51" s="127">
        <v>1</v>
      </c>
      <c r="AW51" s="128">
        <v>39630</v>
      </c>
      <c r="AX51" s="68"/>
      <c r="AY51" s="68"/>
      <c r="AZ51" s="68"/>
      <c r="BA51" s="134" t="str">
        <f t="shared" si="29"/>
        <v>Fuel 1</v>
      </c>
      <c r="BB51" s="120"/>
      <c r="BC51" s="12"/>
      <c r="BD51" s="12"/>
      <c r="BE51" s="124"/>
      <c r="BF51" s="12"/>
      <c r="BG51" s="13"/>
      <c r="BH51" s="14"/>
    </row>
    <row r="52" spans="2:64" ht="15.75" customHeight="1" thickBot="1">
      <c r="H52" s="80" t="s">
        <v>98</v>
      </c>
      <c r="I52" s="76" t="s">
        <v>78</v>
      </c>
      <c r="J52" s="79">
        <v>500</v>
      </c>
      <c r="K52" s="44" t="s">
        <v>38</v>
      </c>
      <c r="L52" s="19" t="s">
        <v>65</v>
      </c>
      <c r="M52" s="50">
        <v>15</v>
      </c>
      <c r="N52" s="44" t="s">
        <v>38</v>
      </c>
      <c r="O52" s="61">
        <v>14.766</v>
      </c>
      <c r="P52" s="44" t="s">
        <v>11</v>
      </c>
      <c r="Q52" s="20" t="s">
        <v>118</v>
      </c>
      <c r="R52" s="50">
        <f t="shared" si="24"/>
        <v>15</v>
      </c>
      <c r="S52" s="44" t="s">
        <v>38</v>
      </c>
      <c r="T52" s="19" t="s">
        <v>117</v>
      </c>
      <c r="U52" s="50">
        <f t="shared" si="25"/>
        <v>15</v>
      </c>
      <c r="V52" s="44" t="s">
        <v>38</v>
      </c>
      <c r="W52" s="20" t="s">
        <v>117</v>
      </c>
      <c r="X52" s="50">
        <v>40.47</v>
      </c>
      <c r="Y52" s="20" t="s">
        <v>39</v>
      </c>
      <c r="AA52" s="26">
        <f t="shared" si="26"/>
        <v>9.791141128773944</v>
      </c>
      <c r="AB52" s="10">
        <f t="shared" si="27"/>
        <v>9.4262782673951442</v>
      </c>
      <c r="AC52" s="10">
        <f t="shared" si="28"/>
        <v>9.4262782673951442</v>
      </c>
      <c r="AE52" s="105" t="s">
        <v>88</v>
      </c>
      <c r="AF52" s="12" t="s">
        <v>28</v>
      </c>
      <c r="AG52" s="69">
        <f t="shared" si="9"/>
        <v>9.7899999999999991</v>
      </c>
      <c r="AH52" s="12" t="s">
        <v>12</v>
      </c>
      <c r="AI52" s="13">
        <v>1</v>
      </c>
      <c r="AJ52" s="14">
        <v>39904</v>
      </c>
      <c r="AK52" s="68"/>
      <c r="AL52" s="68"/>
      <c r="AM52" s="68"/>
      <c r="AN52" s="104" t="str">
        <f t="shared" si="5"/>
        <v>Fuel 1</v>
      </c>
      <c r="AQ52" s="68" t="s">
        <v>4</v>
      </c>
      <c r="AR52" s="105" t="s">
        <v>51</v>
      </c>
      <c r="AS52" s="123" t="s">
        <v>69</v>
      </c>
      <c r="AT52" s="125">
        <f t="shared" si="23"/>
        <v>2.15</v>
      </c>
      <c r="AU52" s="123" t="s">
        <v>12</v>
      </c>
      <c r="AV52" s="127">
        <v>1</v>
      </c>
      <c r="AW52" s="128">
        <v>39630</v>
      </c>
      <c r="AX52" s="68"/>
      <c r="AY52" s="68"/>
      <c r="AZ52" s="68"/>
      <c r="BA52" s="134" t="str">
        <f t="shared" si="29"/>
        <v>Fuel 1</v>
      </c>
      <c r="BB52" s="120"/>
      <c r="BC52" s="12"/>
      <c r="BD52" s="12"/>
      <c r="BE52" s="124"/>
      <c r="BF52" s="12"/>
      <c r="BG52" s="13"/>
      <c r="BH52" s="14"/>
    </row>
    <row r="53" spans="2:64" ht="15.75" customHeight="1" thickBot="1">
      <c r="H53" s="80" t="s">
        <v>98</v>
      </c>
      <c r="I53" s="76" t="s">
        <v>79</v>
      </c>
      <c r="J53" s="79">
        <v>500</v>
      </c>
      <c r="K53" s="44" t="s">
        <v>38</v>
      </c>
      <c r="L53" s="19" t="s">
        <v>65</v>
      </c>
      <c r="M53" s="50">
        <v>15</v>
      </c>
      <c r="N53" s="44" t="s">
        <v>38</v>
      </c>
      <c r="O53" s="61">
        <v>14.766</v>
      </c>
      <c r="P53" s="44" t="s">
        <v>11</v>
      </c>
      <c r="Q53" s="20" t="s">
        <v>118</v>
      </c>
      <c r="R53" s="50">
        <f t="shared" si="24"/>
        <v>15</v>
      </c>
      <c r="S53" s="44" t="s">
        <v>38</v>
      </c>
      <c r="T53" s="19" t="s">
        <v>117</v>
      </c>
      <c r="U53" s="50">
        <f t="shared" si="25"/>
        <v>15</v>
      </c>
      <c r="V53" s="44" t="s">
        <v>38</v>
      </c>
      <c r="W53" s="20" t="s">
        <v>117</v>
      </c>
      <c r="X53" s="50">
        <v>40.47</v>
      </c>
      <c r="Y53" s="20" t="s">
        <v>39</v>
      </c>
      <c r="AA53" s="26">
        <f t="shared" si="26"/>
        <v>9.791141128773944</v>
      </c>
      <c r="AB53" s="10">
        <f t="shared" si="27"/>
        <v>9.4262782673951442</v>
      </c>
      <c r="AC53" s="10">
        <f t="shared" si="28"/>
        <v>9.4262782673951442</v>
      </c>
      <c r="AE53" s="105" t="s">
        <v>88</v>
      </c>
      <c r="AF53" s="12" t="s">
        <v>28</v>
      </c>
      <c r="AG53" s="69">
        <f t="shared" si="9"/>
        <v>9.7899999999999991</v>
      </c>
      <c r="AH53" s="12" t="s">
        <v>12</v>
      </c>
      <c r="AI53" s="13">
        <v>1</v>
      </c>
      <c r="AJ53" s="14">
        <v>39995</v>
      </c>
      <c r="AK53" s="68"/>
      <c r="AL53" s="68"/>
      <c r="AM53" s="68"/>
      <c r="AN53" s="110" t="str">
        <f t="shared" si="5"/>
        <v>Fuel 1</v>
      </c>
      <c r="AQ53" s="68" t="s">
        <v>7</v>
      </c>
      <c r="AR53" s="105" t="s">
        <v>52</v>
      </c>
      <c r="AS53" s="123" t="s">
        <v>69</v>
      </c>
      <c r="AT53" s="125">
        <f t="shared" ref="AT53:AT61" si="30">ROUND(VLOOKUP(AQ53,$B$82:$I$86,8,0),2)</f>
        <v>1.7</v>
      </c>
      <c r="AU53" s="123" t="s">
        <v>12</v>
      </c>
      <c r="AV53" s="127">
        <v>1</v>
      </c>
      <c r="AW53" s="128">
        <v>39630</v>
      </c>
      <c r="AX53" s="68"/>
      <c r="AY53" s="68"/>
      <c r="AZ53" s="68"/>
      <c r="BA53" s="134" t="str">
        <f t="shared" si="29"/>
        <v>Fuel 1</v>
      </c>
      <c r="BB53" s="120"/>
      <c r="BC53" s="12"/>
      <c r="BD53" s="12"/>
      <c r="BE53" s="67"/>
      <c r="BF53" s="12"/>
      <c r="BG53" s="13"/>
      <c r="BH53" s="14"/>
      <c r="BL53" s="12"/>
    </row>
    <row r="54" spans="2:64" ht="15.75" customHeight="1" thickBot="1">
      <c r="H54" s="80" t="s">
        <v>98</v>
      </c>
      <c r="I54" s="76" t="s">
        <v>80</v>
      </c>
      <c r="J54" s="79">
        <v>345</v>
      </c>
      <c r="K54" s="44" t="s">
        <v>38</v>
      </c>
      <c r="L54" s="19" t="s">
        <v>65</v>
      </c>
      <c r="M54" s="50">
        <v>15</v>
      </c>
      <c r="N54" s="44" t="s">
        <v>38</v>
      </c>
      <c r="O54" s="61">
        <v>1.306</v>
      </c>
      <c r="P54" s="44" t="s">
        <v>11</v>
      </c>
      <c r="Q54" s="20" t="s">
        <v>118</v>
      </c>
      <c r="R54" s="50">
        <f>8+6</f>
        <v>14</v>
      </c>
      <c r="S54" s="44" t="s">
        <v>38</v>
      </c>
      <c r="T54" s="19" t="s">
        <v>117</v>
      </c>
      <c r="U54" s="50">
        <f t="shared" si="25"/>
        <v>14</v>
      </c>
      <c r="V54" s="44" t="s">
        <v>38</v>
      </c>
      <c r="W54" s="20" t="s">
        <v>117</v>
      </c>
      <c r="X54" s="50">
        <v>40.5</v>
      </c>
      <c r="Y54" s="20" t="s">
        <v>39</v>
      </c>
      <c r="AA54" s="26">
        <f t="shared" si="26"/>
        <v>6.6166090534979407</v>
      </c>
      <c r="AB54" s="10">
        <f t="shared" si="27"/>
        <v>6.566072245084591</v>
      </c>
      <c r="AC54" s="10">
        <f t="shared" si="28"/>
        <v>6.566072245084591</v>
      </c>
      <c r="AE54" s="105" t="s">
        <v>88</v>
      </c>
      <c r="AF54" s="12" t="s">
        <v>28</v>
      </c>
      <c r="AG54" s="69">
        <f t="shared" si="9"/>
        <v>6.62</v>
      </c>
      <c r="AH54" s="12" t="s">
        <v>12</v>
      </c>
      <c r="AI54" s="13">
        <v>1</v>
      </c>
      <c r="AJ54" s="14">
        <v>40087</v>
      </c>
      <c r="AK54" s="68"/>
      <c r="AL54" s="68"/>
      <c r="AM54" s="68"/>
      <c r="AN54" s="104" t="str">
        <f t="shared" si="5"/>
        <v>Fuel 1</v>
      </c>
      <c r="AQ54" s="68" t="s">
        <v>6</v>
      </c>
      <c r="AR54" s="105" t="s">
        <v>53</v>
      </c>
      <c r="AS54" s="123" t="s">
        <v>69</v>
      </c>
      <c r="AT54" s="125">
        <f t="shared" si="30"/>
        <v>1.28</v>
      </c>
      <c r="AU54" s="123" t="s">
        <v>12</v>
      </c>
      <c r="AV54" s="127">
        <v>1</v>
      </c>
      <c r="AW54" s="128">
        <v>39630</v>
      </c>
      <c r="AX54" s="68"/>
      <c r="AY54" s="68"/>
      <c r="AZ54" s="68"/>
      <c r="BA54" s="134" t="str">
        <f t="shared" si="29"/>
        <v>Fuel 1</v>
      </c>
      <c r="BB54" s="120"/>
      <c r="BC54" s="12"/>
      <c r="BD54" s="12"/>
      <c r="BE54" s="124"/>
      <c r="BF54" s="12"/>
      <c r="BG54" s="13"/>
      <c r="BH54" s="14"/>
      <c r="BI54" s="15"/>
      <c r="BJ54" s="12"/>
      <c r="BK54" s="12"/>
      <c r="BL54" s="12"/>
    </row>
    <row r="55" spans="2:64" ht="15.75" customHeight="1" thickBot="1">
      <c r="H55" s="80" t="s">
        <v>98</v>
      </c>
      <c r="I55" s="76" t="s">
        <v>119</v>
      </c>
      <c r="J55" s="79">
        <v>355</v>
      </c>
      <c r="K55" s="44" t="s">
        <v>38</v>
      </c>
      <c r="L55" s="19" t="s">
        <v>65</v>
      </c>
      <c r="M55" s="50">
        <v>15</v>
      </c>
      <c r="N55" s="44" t="s">
        <v>38</v>
      </c>
      <c r="O55" s="61">
        <v>1.306</v>
      </c>
      <c r="P55" s="44" t="s">
        <v>11</v>
      </c>
      <c r="Q55" s="20" t="s">
        <v>118</v>
      </c>
      <c r="R55" s="50">
        <f>8+6</f>
        <v>14</v>
      </c>
      <c r="S55" s="44" t="s">
        <v>38</v>
      </c>
      <c r="T55" s="19" t="s">
        <v>117</v>
      </c>
      <c r="U55" s="50">
        <f t="shared" si="25"/>
        <v>14</v>
      </c>
      <c r="V55" s="44" t="s">
        <v>38</v>
      </c>
      <c r="W55" s="20" t="s">
        <v>117</v>
      </c>
      <c r="X55" s="50">
        <v>40.5</v>
      </c>
      <c r="Y55" s="20" t="s">
        <v>39</v>
      </c>
      <c r="AA55" s="26">
        <f>(($J55+M55)/FX_USD+O55)/$X55</f>
        <v>6.7995080018289888</v>
      </c>
      <c r="AB55" s="10">
        <f>($J55+R55)/FX_USD/$X55</f>
        <v>6.7489711934156373</v>
      </c>
      <c r="AC55" s="10">
        <f>($J55+U55)/FX_USD/$X55</f>
        <v>6.7489711934156373</v>
      </c>
      <c r="AE55" s="105" t="s">
        <v>88</v>
      </c>
      <c r="AF55" s="12" t="s">
        <v>28</v>
      </c>
      <c r="AG55" s="69">
        <f t="shared" si="9"/>
        <v>6.8</v>
      </c>
      <c r="AH55" s="12" t="s">
        <v>12</v>
      </c>
      <c r="AI55" s="13">
        <v>1</v>
      </c>
      <c r="AJ55" s="14">
        <v>40179</v>
      </c>
      <c r="AK55" s="68"/>
      <c r="AL55" s="68"/>
      <c r="AM55" s="68"/>
      <c r="AN55" s="104" t="str">
        <f t="shared" si="5"/>
        <v>Fuel 1</v>
      </c>
      <c r="AQ55" s="68" t="s">
        <v>5</v>
      </c>
      <c r="AR55" s="105" t="s">
        <v>54</v>
      </c>
      <c r="AS55" s="123" t="s">
        <v>69</v>
      </c>
      <c r="AT55" s="125">
        <f t="shared" si="30"/>
        <v>1.77</v>
      </c>
      <c r="AU55" s="123" t="s">
        <v>12</v>
      </c>
      <c r="AV55" s="127">
        <v>1</v>
      </c>
      <c r="AW55" s="128">
        <v>39630</v>
      </c>
      <c r="AX55" s="68"/>
      <c r="AY55" s="68"/>
      <c r="AZ55" s="68"/>
      <c r="BA55" s="134" t="str">
        <f t="shared" si="29"/>
        <v>Fuel 1</v>
      </c>
      <c r="BB55" s="120"/>
      <c r="BC55" s="12"/>
      <c r="BD55" s="12"/>
      <c r="BE55" s="124"/>
      <c r="BF55" s="12"/>
      <c r="BG55" s="13"/>
      <c r="BH55" s="14"/>
      <c r="BI55" s="15"/>
      <c r="BJ55" s="12"/>
      <c r="BK55" s="12"/>
      <c r="BL55" s="12"/>
    </row>
    <row r="56" spans="2:64" ht="15.75" customHeight="1" thickBot="1">
      <c r="H56" s="80" t="s">
        <v>98</v>
      </c>
      <c r="I56" s="76" t="s">
        <v>120</v>
      </c>
      <c r="J56" s="79">
        <v>370</v>
      </c>
      <c r="K56" s="44" t="s">
        <v>38</v>
      </c>
      <c r="L56" s="19" t="s">
        <v>65</v>
      </c>
      <c r="M56" s="50">
        <v>15</v>
      </c>
      <c r="N56" s="44" t="s">
        <v>38</v>
      </c>
      <c r="O56" s="61">
        <v>1.306</v>
      </c>
      <c r="P56" s="44" t="s">
        <v>11</v>
      </c>
      <c r="Q56" s="20" t="s">
        <v>118</v>
      </c>
      <c r="R56" s="50">
        <f>8+6</f>
        <v>14</v>
      </c>
      <c r="S56" s="44" t="s">
        <v>38</v>
      </c>
      <c r="T56" s="19" t="s">
        <v>117</v>
      </c>
      <c r="U56" s="50">
        <f t="shared" si="25"/>
        <v>14</v>
      </c>
      <c r="V56" s="44" t="s">
        <v>38</v>
      </c>
      <c r="W56" s="20" t="s">
        <v>117</v>
      </c>
      <c r="X56" s="50">
        <v>40.5</v>
      </c>
      <c r="Y56" s="20" t="s">
        <v>39</v>
      </c>
      <c r="AA56" s="26">
        <f>(($J56+M56)/FX_USD+O56)/$X56</f>
        <v>7.0738564243255588</v>
      </c>
      <c r="AB56" s="10">
        <f>($J56+R56)/FX_USD/$X56</f>
        <v>7.0233196159122073</v>
      </c>
      <c r="AC56" s="10">
        <f>($J56+U56)/FX_USD/$X56</f>
        <v>7.0233196159122073</v>
      </c>
      <c r="AE56" s="105" t="s">
        <v>88</v>
      </c>
      <c r="AF56" s="12" t="s">
        <v>28</v>
      </c>
      <c r="AG56" s="69">
        <f t="shared" si="9"/>
        <v>7.07</v>
      </c>
      <c r="AH56" s="12" t="s">
        <v>12</v>
      </c>
      <c r="AI56" s="13">
        <v>1</v>
      </c>
      <c r="AJ56" s="14">
        <v>40269</v>
      </c>
      <c r="AK56" s="68"/>
      <c r="AL56" s="68"/>
      <c r="AM56" s="68"/>
      <c r="AN56" s="104" t="str">
        <f t="shared" si="5"/>
        <v>Fuel 1</v>
      </c>
      <c r="AQ56" s="68" t="s">
        <v>4</v>
      </c>
      <c r="AR56" s="133" t="s">
        <v>85</v>
      </c>
      <c r="AS56" s="123" t="s">
        <v>69</v>
      </c>
      <c r="AT56" s="125">
        <f t="shared" si="30"/>
        <v>2.15</v>
      </c>
      <c r="AU56" s="123" t="s">
        <v>12</v>
      </c>
      <c r="AV56" s="127">
        <v>1</v>
      </c>
      <c r="AW56" s="128">
        <v>39722</v>
      </c>
      <c r="AX56" s="68"/>
      <c r="AY56" s="68"/>
      <c r="AZ56" s="68"/>
      <c r="BA56" s="134" t="str">
        <f t="shared" si="29"/>
        <v>Fuel 1</v>
      </c>
      <c r="BB56" s="120"/>
      <c r="BC56" s="12"/>
      <c r="BD56" s="12"/>
      <c r="BE56" s="124"/>
      <c r="BF56" s="12"/>
      <c r="BG56" s="13"/>
      <c r="BH56" s="14"/>
      <c r="BI56" s="15"/>
      <c r="BJ56" s="12"/>
      <c r="BK56" s="12"/>
      <c r="BL56" s="12"/>
    </row>
    <row r="57" spans="2:64" ht="15.75" customHeight="1" thickBot="1">
      <c r="H57" s="80" t="s">
        <v>98</v>
      </c>
      <c r="I57" s="76" t="s">
        <v>121</v>
      </c>
      <c r="J57" s="79">
        <v>370</v>
      </c>
      <c r="K57" s="44" t="s">
        <v>38</v>
      </c>
      <c r="L57" s="19" t="s">
        <v>65</v>
      </c>
      <c r="M57" s="50">
        <v>15</v>
      </c>
      <c r="N57" s="44" t="s">
        <v>38</v>
      </c>
      <c r="O57" s="61">
        <v>1.306</v>
      </c>
      <c r="P57" s="44" t="s">
        <v>11</v>
      </c>
      <c r="Q57" s="20" t="s">
        <v>118</v>
      </c>
      <c r="R57" s="50">
        <f>8+6</f>
        <v>14</v>
      </c>
      <c r="S57" s="44" t="s">
        <v>38</v>
      </c>
      <c r="T57" s="19" t="s">
        <v>117</v>
      </c>
      <c r="U57" s="50">
        <f t="shared" si="25"/>
        <v>14</v>
      </c>
      <c r="V57" s="44" t="s">
        <v>38</v>
      </c>
      <c r="W57" s="20" t="s">
        <v>117</v>
      </c>
      <c r="X57" s="50">
        <v>40.5</v>
      </c>
      <c r="Y57" s="20" t="s">
        <v>39</v>
      </c>
      <c r="AA57" s="26">
        <f>(($J57+M57)/FX_USD+O57)/$X57</f>
        <v>7.0738564243255588</v>
      </c>
      <c r="AB57" s="10">
        <f>($J57+R57)/FX_USD/$X57</f>
        <v>7.0233196159122073</v>
      </c>
      <c r="AC57" s="10">
        <f>($J57+U57)/FX_USD/$X57</f>
        <v>7.0233196159122073</v>
      </c>
      <c r="AE57" s="105" t="s">
        <v>88</v>
      </c>
      <c r="AF57" s="12" t="s">
        <v>28</v>
      </c>
      <c r="AG57" s="69">
        <f t="shared" si="9"/>
        <v>7.07</v>
      </c>
      <c r="AH57" s="12" t="s">
        <v>12</v>
      </c>
      <c r="AI57" s="13">
        <v>1</v>
      </c>
      <c r="AJ57" s="14">
        <v>40360</v>
      </c>
      <c r="AK57" s="68"/>
      <c r="AL57" s="68"/>
      <c r="AM57" s="68"/>
      <c r="AN57" s="104" t="str">
        <f t="shared" si="5"/>
        <v>Fuel 1</v>
      </c>
      <c r="AQ57" s="68" t="s">
        <v>7</v>
      </c>
      <c r="AR57" s="133" t="s">
        <v>86</v>
      </c>
      <c r="AS57" s="123" t="s">
        <v>69</v>
      </c>
      <c r="AT57" s="125">
        <f t="shared" si="30"/>
        <v>1.7</v>
      </c>
      <c r="AU57" s="123" t="s">
        <v>12</v>
      </c>
      <c r="AV57" s="127">
        <v>1</v>
      </c>
      <c r="AW57" s="128">
        <v>39722</v>
      </c>
      <c r="AX57" s="68"/>
      <c r="AY57" s="68"/>
      <c r="AZ57" s="68"/>
      <c r="BA57" s="134" t="str">
        <f t="shared" si="29"/>
        <v>Fuel 1</v>
      </c>
      <c r="BB57" s="120"/>
      <c r="BC57" s="12"/>
      <c r="BD57" s="12"/>
      <c r="BE57" s="124"/>
      <c r="BF57" s="12"/>
      <c r="BG57" s="13"/>
      <c r="BH57" s="14"/>
      <c r="BI57" s="15"/>
      <c r="BJ57" s="12"/>
      <c r="BK57" s="12"/>
      <c r="BL57" s="12"/>
    </row>
    <row r="58" spans="2:64" ht="15.75" customHeight="1" thickBot="1">
      <c r="H58" s="81" t="s">
        <v>98</v>
      </c>
      <c r="I58" s="1" t="s">
        <v>124</v>
      </c>
      <c r="J58" s="85">
        <v>370</v>
      </c>
      <c r="K58" s="46" t="s">
        <v>38</v>
      </c>
      <c r="L58" s="21" t="s">
        <v>65</v>
      </c>
      <c r="M58" s="48">
        <v>15</v>
      </c>
      <c r="N58" s="46" t="s">
        <v>38</v>
      </c>
      <c r="O58" s="62">
        <v>1.306</v>
      </c>
      <c r="P58" s="46" t="s">
        <v>11</v>
      </c>
      <c r="Q58" s="22" t="s">
        <v>118</v>
      </c>
      <c r="R58" s="48">
        <f>8+6</f>
        <v>14</v>
      </c>
      <c r="S58" s="46" t="s">
        <v>38</v>
      </c>
      <c r="T58" s="22" t="s">
        <v>117</v>
      </c>
      <c r="U58" s="48">
        <f t="shared" si="25"/>
        <v>14</v>
      </c>
      <c r="V58" s="46" t="s">
        <v>38</v>
      </c>
      <c r="W58" s="22" t="s">
        <v>117</v>
      </c>
      <c r="X58" s="48">
        <v>40.5</v>
      </c>
      <c r="Y58" s="22" t="s">
        <v>39</v>
      </c>
      <c r="AA58" s="25">
        <f>(($J58+M58)/FX_USD+O58)/$X58</f>
        <v>7.0738564243255588</v>
      </c>
      <c r="AB58" s="11">
        <f>($J58+R58)/FX_USD/$X58</f>
        <v>7.0233196159122073</v>
      </c>
      <c r="AC58" s="11">
        <f>($J58+U58)/FX_USD/$X58</f>
        <v>7.0233196159122073</v>
      </c>
      <c r="AE58" s="105" t="s">
        <v>88</v>
      </c>
      <c r="AF58" s="12" t="s">
        <v>28</v>
      </c>
      <c r="AG58" s="69">
        <f t="shared" si="9"/>
        <v>7.07</v>
      </c>
      <c r="AH58" s="12" t="s">
        <v>12</v>
      </c>
      <c r="AI58" s="13">
        <v>1</v>
      </c>
      <c r="AJ58" s="14">
        <v>40452</v>
      </c>
      <c r="AK58" s="68"/>
      <c r="AL58" s="68"/>
      <c r="AM58" s="68"/>
      <c r="AN58" s="104" t="str">
        <f t="shared" si="5"/>
        <v>Fuel 1</v>
      </c>
      <c r="AQ58" s="68" t="s">
        <v>6</v>
      </c>
      <c r="AR58" s="105" t="s">
        <v>87</v>
      </c>
      <c r="AS58" s="123" t="s">
        <v>69</v>
      </c>
      <c r="AT58" s="69">
        <f t="shared" si="30"/>
        <v>1.28</v>
      </c>
      <c r="AU58" s="123" t="s">
        <v>12</v>
      </c>
      <c r="AV58" s="127">
        <v>1</v>
      </c>
      <c r="AW58" s="128">
        <v>39722</v>
      </c>
      <c r="AX58" s="68"/>
      <c r="AY58" s="68"/>
      <c r="AZ58" s="68"/>
      <c r="BA58" s="134" t="str">
        <f t="shared" si="29"/>
        <v>Fuel 1</v>
      </c>
      <c r="BB58" s="120"/>
      <c r="BC58" s="12"/>
      <c r="BD58" s="12"/>
      <c r="BE58" s="124"/>
      <c r="BF58" s="12"/>
      <c r="BG58" s="13"/>
      <c r="BH58" s="14"/>
      <c r="BI58" s="15"/>
      <c r="BJ58" s="12"/>
      <c r="BK58" s="12"/>
      <c r="BL58" s="12"/>
    </row>
    <row r="59" spans="2:64" ht="15.75" customHeight="1" thickBot="1">
      <c r="H59" s="81" t="s">
        <v>8</v>
      </c>
      <c r="I59" s="1"/>
      <c r="J59" s="82">
        <v>0</v>
      </c>
      <c r="K59" s="21" t="s">
        <v>41</v>
      </c>
      <c r="L59" s="21"/>
      <c r="M59" s="3"/>
      <c r="N59" s="21"/>
      <c r="O59" s="21"/>
      <c r="P59" s="21"/>
      <c r="Q59" s="22"/>
      <c r="R59" s="3"/>
      <c r="S59" s="21"/>
      <c r="T59" s="21"/>
      <c r="U59" s="3"/>
      <c r="V59" s="21"/>
      <c r="W59" s="22"/>
      <c r="X59" s="21"/>
      <c r="Y59" s="22"/>
      <c r="AA59" s="91">
        <f>IF(Peat_zero="Yes",0,J59)</f>
        <v>0</v>
      </c>
      <c r="AB59" s="91" t="s">
        <v>9</v>
      </c>
      <c r="AC59" s="91" t="s">
        <v>9</v>
      </c>
      <c r="AE59" s="103" t="s">
        <v>8</v>
      </c>
      <c r="AF59" s="12" t="s">
        <v>28</v>
      </c>
      <c r="AG59" s="67">
        <f t="shared" si="9"/>
        <v>0</v>
      </c>
      <c r="AH59" s="12" t="s">
        <v>12</v>
      </c>
      <c r="AI59" s="13">
        <v>1</v>
      </c>
      <c r="AJ59" s="14"/>
      <c r="AK59" s="68"/>
      <c r="AL59" s="68"/>
      <c r="AM59" s="68"/>
      <c r="AN59" s="104" t="str">
        <f t="shared" si="5"/>
        <v>Fuel 1</v>
      </c>
      <c r="AQ59" s="68" t="s">
        <v>5</v>
      </c>
      <c r="AR59" s="105" t="s">
        <v>88</v>
      </c>
      <c r="AS59" s="123" t="s">
        <v>69</v>
      </c>
      <c r="AT59" s="69">
        <f t="shared" si="30"/>
        <v>1.77</v>
      </c>
      <c r="AU59" s="123" t="s">
        <v>12</v>
      </c>
      <c r="AV59" s="127">
        <v>1</v>
      </c>
      <c r="AW59" s="128">
        <v>39722</v>
      </c>
      <c r="AX59" s="68"/>
      <c r="AY59" s="68"/>
      <c r="AZ59" s="68"/>
      <c r="BA59" s="134" t="str">
        <f t="shared" si="29"/>
        <v>Fuel 1</v>
      </c>
      <c r="BB59" s="120"/>
      <c r="BC59" s="12"/>
      <c r="BD59" s="12"/>
      <c r="BE59" s="67"/>
      <c r="BF59" s="12"/>
      <c r="BG59" s="13"/>
      <c r="BH59" s="14"/>
      <c r="BI59" s="15"/>
      <c r="BJ59" s="12"/>
      <c r="BK59" s="12"/>
      <c r="BL59" s="12"/>
    </row>
    <row r="60" spans="2:64" ht="13.5" thickBot="1">
      <c r="AE60" s="103" t="s">
        <v>36</v>
      </c>
      <c r="AF60" s="12" t="s">
        <v>28</v>
      </c>
      <c r="AG60" s="67">
        <f t="shared" ref="AG60:AG72" si="31">ROUND(AB7,$AG$2)</f>
        <v>3.92</v>
      </c>
      <c r="AH60" s="12" t="s">
        <v>12</v>
      </c>
      <c r="AI60" s="13">
        <v>1</v>
      </c>
      <c r="AJ60" s="14">
        <v>39356</v>
      </c>
      <c r="AK60" s="70"/>
      <c r="AL60" s="12"/>
      <c r="AM60" s="12"/>
      <c r="AN60" s="104" t="str">
        <f t="shared" si="5"/>
        <v>Fuel 1</v>
      </c>
      <c r="AQ60" s="68" t="s">
        <v>4</v>
      </c>
      <c r="AR60" s="133" t="s">
        <v>36</v>
      </c>
      <c r="AS60" s="123" t="s">
        <v>69</v>
      </c>
      <c r="AT60" s="125">
        <f t="shared" si="30"/>
        <v>2.15</v>
      </c>
      <c r="AU60" s="123" t="s">
        <v>12</v>
      </c>
      <c r="AV60" s="127">
        <v>1</v>
      </c>
      <c r="AW60" s="128">
        <v>39722</v>
      </c>
      <c r="AX60" s="70"/>
      <c r="AY60" s="123"/>
      <c r="AZ60" s="123"/>
      <c r="BA60" s="134" t="str">
        <f t="shared" si="29"/>
        <v>Fuel 1</v>
      </c>
      <c r="BB60" s="120"/>
      <c r="BC60" s="12"/>
      <c r="BD60" s="12"/>
      <c r="BE60" s="67"/>
      <c r="BF60" s="12"/>
      <c r="BG60" s="13"/>
      <c r="BH60" s="14"/>
      <c r="BI60" s="15"/>
      <c r="BJ60" s="12"/>
      <c r="BK60" s="12"/>
      <c r="BL60" s="12"/>
    </row>
    <row r="61" spans="2:64" ht="19.5" thickTop="1" thickBot="1">
      <c r="B61" s="169" t="s">
        <v>63</v>
      </c>
      <c r="C61" s="170"/>
      <c r="J61"/>
      <c r="K61"/>
      <c r="X61" s="72" t="s">
        <v>101</v>
      </c>
      <c r="Y61" s="73"/>
      <c r="AE61" s="103" t="s">
        <v>36</v>
      </c>
      <c r="AF61" s="12" t="s">
        <v>28</v>
      </c>
      <c r="AG61" s="67">
        <f t="shared" si="31"/>
        <v>3.97</v>
      </c>
      <c r="AH61" s="12" t="s">
        <v>12</v>
      </c>
      <c r="AI61" s="13">
        <v>1</v>
      </c>
      <c r="AJ61" s="14">
        <v>39448</v>
      </c>
      <c r="AK61" s="70"/>
      <c r="AL61" s="12"/>
      <c r="AM61" s="12"/>
      <c r="AN61" s="104" t="str">
        <f t="shared" si="5"/>
        <v>Fuel 1</v>
      </c>
      <c r="AQ61" s="68" t="s">
        <v>7</v>
      </c>
      <c r="AR61" s="133" t="s">
        <v>37</v>
      </c>
      <c r="AS61" s="123" t="s">
        <v>69</v>
      </c>
      <c r="AT61" s="125">
        <f t="shared" si="30"/>
        <v>1.7</v>
      </c>
      <c r="AU61" s="123" t="s">
        <v>12</v>
      </c>
      <c r="AV61" s="127">
        <v>1</v>
      </c>
      <c r="AW61" s="128">
        <v>39722</v>
      </c>
      <c r="AX61" s="70"/>
      <c r="AY61" s="123"/>
      <c r="AZ61" s="123"/>
      <c r="BA61" s="134" t="str">
        <f t="shared" si="29"/>
        <v>Fuel 1</v>
      </c>
      <c r="BB61" s="120"/>
      <c r="BC61" s="12"/>
      <c r="BD61" s="12"/>
      <c r="BE61" s="67"/>
      <c r="BF61" s="12"/>
      <c r="BG61" s="13"/>
      <c r="BH61" s="14"/>
      <c r="BI61" s="15"/>
      <c r="BJ61" s="12"/>
      <c r="BK61" s="12"/>
      <c r="BL61" s="12"/>
    </row>
    <row r="62" spans="2:64" ht="13.5" thickBot="1">
      <c r="B62" s="27" t="s">
        <v>62</v>
      </c>
      <c r="C62" s="31" t="s">
        <v>61</v>
      </c>
      <c r="J62"/>
      <c r="K62"/>
      <c r="X62" s="74">
        <v>0.36699999999999999</v>
      </c>
      <c r="Y62" s="75" t="s">
        <v>45</v>
      </c>
      <c r="AE62" s="103" t="s">
        <v>36</v>
      </c>
      <c r="AF62" s="12" t="s">
        <v>28</v>
      </c>
      <c r="AG62" s="67">
        <f t="shared" si="31"/>
        <v>3.97</v>
      </c>
      <c r="AH62" s="12" t="s">
        <v>12</v>
      </c>
      <c r="AI62" s="13">
        <v>1</v>
      </c>
      <c r="AJ62" s="14">
        <v>39539</v>
      </c>
      <c r="AK62" s="70"/>
      <c r="AL62" s="12"/>
      <c r="AM62" s="12"/>
      <c r="AN62" s="104" t="str">
        <f t="shared" si="5"/>
        <v>Fuel 1</v>
      </c>
      <c r="AQ62" s="68" t="s">
        <v>6</v>
      </c>
      <c r="AR62" s="133" t="s">
        <v>40</v>
      </c>
      <c r="AS62" s="123" t="s">
        <v>69</v>
      </c>
      <c r="AT62" s="125">
        <f t="shared" ref="AT62:AT67" si="32">ROUND(VLOOKUP(AQ62,$B$82:$I$86,8,0),2)</f>
        <v>1.28</v>
      </c>
      <c r="AU62" s="123" t="s">
        <v>12</v>
      </c>
      <c r="AV62" s="127">
        <v>1</v>
      </c>
      <c r="AW62" s="128">
        <v>39722</v>
      </c>
      <c r="AX62" s="70"/>
      <c r="AY62" s="123"/>
      <c r="AZ62" s="123"/>
      <c r="BA62" s="134" t="str">
        <f t="shared" si="29"/>
        <v>Fuel 1</v>
      </c>
      <c r="BB62" s="120"/>
      <c r="BC62" s="12"/>
      <c r="BD62" s="12"/>
      <c r="BE62" s="67"/>
      <c r="BF62" s="12"/>
      <c r="BG62" s="13"/>
      <c r="BH62" s="14"/>
      <c r="BI62" s="15"/>
      <c r="BJ62" s="12"/>
      <c r="BK62" s="12"/>
      <c r="BL62" s="12"/>
    </row>
    <row r="63" spans="2:64">
      <c r="J63"/>
      <c r="K63"/>
      <c r="X63"/>
      <c r="Y63"/>
      <c r="AE63" s="103" t="s">
        <v>36</v>
      </c>
      <c r="AF63" s="12" t="s">
        <v>28</v>
      </c>
      <c r="AG63" s="67">
        <f t="shared" si="31"/>
        <v>3.97</v>
      </c>
      <c r="AH63" s="12" t="s">
        <v>12</v>
      </c>
      <c r="AI63" s="13">
        <v>1</v>
      </c>
      <c r="AJ63" s="14">
        <v>39630</v>
      </c>
      <c r="AK63" s="70"/>
      <c r="AL63" s="12"/>
      <c r="AM63" s="12"/>
      <c r="AN63" s="104" t="str">
        <f t="shared" si="5"/>
        <v>Fuel 1</v>
      </c>
      <c r="AQ63" s="68" t="s">
        <v>5</v>
      </c>
      <c r="AR63" s="133" t="s">
        <v>43</v>
      </c>
      <c r="AS63" s="123" t="s">
        <v>69</v>
      </c>
      <c r="AT63" s="125">
        <f t="shared" si="32"/>
        <v>1.77</v>
      </c>
      <c r="AU63" s="123" t="s">
        <v>12</v>
      </c>
      <c r="AV63" s="127">
        <v>1</v>
      </c>
      <c r="AW63" s="128">
        <v>39722</v>
      </c>
      <c r="AX63" s="68"/>
      <c r="AY63" s="68"/>
      <c r="AZ63" s="68"/>
      <c r="BA63" s="134" t="str">
        <f t="shared" si="29"/>
        <v>Fuel 1</v>
      </c>
      <c r="BB63" s="120"/>
      <c r="BC63" s="12"/>
      <c r="BD63" s="12"/>
      <c r="BE63" s="67"/>
      <c r="BF63" s="12"/>
      <c r="BG63" s="13"/>
      <c r="BH63" s="14"/>
      <c r="BI63" s="15"/>
      <c r="BJ63" s="12"/>
      <c r="BK63" s="12"/>
      <c r="BL63" s="12"/>
    </row>
    <row r="64" spans="2:64" ht="13.5" thickBot="1">
      <c r="J64"/>
      <c r="K64"/>
      <c r="X64"/>
      <c r="Y64"/>
      <c r="AE64" s="103" t="s">
        <v>36</v>
      </c>
      <c r="AF64" s="12" t="s">
        <v>28</v>
      </c>
      <c r="AG64" s="67">
        <f t="shared" si="31"/>
        <v>3.97</v>
      </c>
      <c r="AH64" s="12" t="s">
        <v>12</v>
      </c>
      <c r="AI64" s="13">
        <v>1</v>
      </c>
      <c r="AJ64" s="14">
        <v>39722</v>
      </c>
      <c r="AK64" s="70"/>
      <c r="AL64" s="12"/>
      <c r="AM64" s="12"/>
      <c r="AN64" s="104" t="str">
        <f t="shared" si="5"/>
        <v>Fuel 1</v>
      </c>
      <c r="AQ64" s="68" t="s">
        <v>4</v>
      </c>
      <c r="AR64" s="105" t="s">
        <v>51</v>
      </c>
      <c r="AS64" s="123" t="s">
        <v>69</v>
      </c>
      <c r="AT64" s="125">
        <f t="shared" si="32"/>
        <v>2.15</v>
      </c>
      <c r="AU64" s="123" t="s">
        <v>12</v>
      </c>
      <c r="AV64" s="127">
        <v>1</v>
      </c>
      <c r="AW64" s="128">
        <v>39722</v>
      </c>
      <c r="AX64" s="68"/>
      <c r="AY64" s="68"/>
      <c r="AZ64" s="68"/>
      <c r="BA64" s="134" t="str">
        <f t="shared" si="29"/>
        <v>Fuel 1</v>
      </c>
      <c r="BB64" s="120"/>
      <c r="BC64" s="12"/>
      <c r="BD64" s="12"/>
      <c r="BE64" s="67"/>
      <c r="BF64" s="12"/>
      <c r="BG64" s="13"/>
      <c r="BH64" s="14"/>
      <c r="BI64" s="15"/>
      <c r="BJ64" s="12"/>
      <c r="BK64" s="12"/>
      <c r="BL64" s="12"/>
    </row>
    <row r="65" spans="2:64" ht="18.75" thickBot="1">
      <c r="B65" s="55" t="s">
        <v>29</v>
      </c>
      <c r="C65" s="56"/>
      <c r="D65" s="56"/>
      <c r="E65" s="56"/>
      <c r="F65" s="56"/>
      <c r="G65" s="56"/>
      <c r="H65" s="56"/>
      <c r="I65" s="57"/>
      <c r="W65"/>
      <c r="X65"/>
      <c r="Y65"/>
      <c r="AE65" s="103" t="s">
        <v>36</v>
      </c>
      <c r="AF65" s="12" t="s">
        <v>28</v>
      </c>
      <c r="AG65" s="67">
        <f t="shared" si="31"/>
        <v>3.97</v>
      </c>
      <c r="AH65" s="12" t="s">
        <v>12</v>
      </c>
      <c r="AI65" s="13">
        <v>1</v>
      </c>
      <c r="AJ65" s="14">
        <v>39814</v>
      </c>
      <c r="AK65" s="70"/>
      <c r="AL65" s="12"/>
      <c r="AM65" s="12"/>
      <c r="AN65" s="104" t="str">
        <f t="shared" si="5"/>
        <v>Fuel 1</v>
      </c>
      <c r="AQ65" s="68" t="s">
        <v>7</v>
      </c>
      <c r="AR65" s="105" t="s">
        <v>52</v>
      </c>
      <c r="AS65" s="123" t="s">
        <v>69</v>
      </c>
      <c r="AT65" s="125">
        <f t="shared" si="32"/>
        <v>1.7</v>
      </c>
      <c r="AU65" s="123" t="s">
        <v>12</v>
      </c>
      <c r="AV65" s="127">
        <v>1</v>
      </c>
      <c r="AW65" s="128">
        <v>39722</v>
      </c>
      <c r="AX65" s="68"/>
      <c r="AY65" s="68"/>
      <c r="AZ65" s="68"/>
      <c r="BA65" s="134" t="str">
        <f t="shared" si="29"/>
        <v>Fuel 1</v>
      </c>
      <c r="BB65" s="120"/>
      <c r="BC65" s="12"/>
      <c r="BD65" s="12"/>
      <c r="BE65" s="67"/>
      <c r="BF65" s="12"/>
      <c r="BG65" s="13"/>
      <c r="BH65" s="14"/>
      <c r="BI65" s="15"/>
      <c r="BJ65" s="12"/>
      <c r="BK65" s="12"/>
      <c r="BL65" s="12"/>
    </row>
    <row r="66" spans="2:64" ht="12.75" customHeight="1">
      <c r="B66" s="171" t="s">
        <v>0</v>
      </c>
      <c r="C66" s="163" t="s">
        <v>67</v>
      </c>
      <c r="D66" s="173"/>
      <c r="E66" s="163" t="s">
        <v>15</v>
      </c>
      <c r="F66" s="173"/>
      <c r="G66" s="176" t="s">
        <v>16</v>
      </c>
      <c r="H66" s="176" t="s">
        <v>70</v>
      </c>
      <c r="I66" s="4" t="s">
        <v>13</v>
      </c>
      <c r="W66"/>
      <c r="X66"/>
      <c r="Y66"/>
      <c r="AE66" s="103" t="s">
        <v>36</v>
      </c>
      <c r="AF66" s="12" t="s">
        <v>28</v>
      </c>
      <c r="AG66" s="67">
        <f t="shared" si="31"/>
        <v>3.97</v>
      </c>
      <c r="AH66" s="12" t="s">
        <v>12</v>
      </c>
      <c r="AI66" s="13">
        <v>1</v>
      </c>
      <c r="AJ66" s="14">
        <v>39904</v>
      </c>
      <c r="AK66" s="70"/>
      <c r="AL66" s="12"/>
      <c r="AM66" s="12"/>
      <c r="AN66" s="104" t="str">
        <f t="shared" si="5"/>
        <v>Fuel 1</v>
      </c>
      <c r="AQ66" s="68" t="s">
        <v>6</v>
      </c>
      <c r="AR66" s="105" t="s">
        <v>53</v>
      </c>
      <c r="AS66" s="123" t="s">
        <v>69</v>
      </c>
      <c r="AT66" s="125">
        <f t="shared" si="32"/>
        <v>1.28</v>
      </c>
      <c r="AU66" s="123" t="s">
        <v>12</v>
      </c>
      <c r="AV66" s="127">
        <v>1</v>
      </c>
      <c r="AW66" s="128">
        <v>39722</v>
      </c>
      <c r="AX66" s="68"/>
      <c r="AY66" s="68"/>
      <c r="AZ66" s="68"/>
      <c r="BA66" s="134" t="str">
        <f t="shared" si="29"/>
        <v>Fuel 1</v>
      </c>
      <c r="BB66" s="120"/>
      <c r="BC66" s="12"/>
      <c r="BD66" s="12"/>
      <c r="BE66" s="67"/>
      <c r="BF66" s="12"/>
      <c r="BG66" s="13"/>
      <c r="BH66" s="14"/>
      <c r="BI66" s="15"/>
      <c r="BJ66" s="12"/>
      <c r="BK66" s="12"/>
      <c r="BL66" s="12"/>
    </row>
    <row r="67" spans="2:64" ht="13.5" thickBot="1">
      <c r="B67" s="172"/>
      <c r="C67" s="174"/>
      <c r="D67" s="175"/>
      <c r="E67" s="174"/>
      <c r="F67" s="175"/>
      <c r="G67" s="177"/>
      <c r="H67" s="177"/>
      <c r="I67" s="5" t="s">
        <v>12</v>
      </c>
      <c r="W67"/>
      <c r="X67"/>
      <c r="Y67"/>
      <c r="AE67" s="103" t="s">
        <v>36</v>
      </c>
      <c r="AF67" s="12" t="s">
        <v>28</v>
      </c>
      <c r="AG67" s="67">
        <f t="shared" si="31"/>
        <v>3.97</v>
      </c>
      <c r="AH67" s="12" t="s">
        <v>12</v>
      </c>
      <c r="AI67" s="13">
        <v>1</v>
      </c>
      <c r="AJ67" s="14">
        <v>39995</v>
      </c>
      <c r="AK67" s="70"/>
      <c r="AL67" s="12"/>
      <c r="AM67" s="12"/>
      <c r="AN67" s="104" t="str">
        <f t="shared" si="5"/>
        <v>Fuel 1</v>
      </c>
      <c r="AQ67" s="68" t="s">
        <v>5</v>
      </c>
      <c r="AR67" s="105" t="s">
        <v>54</v>
      </c>
      <c r="AS67" s="123" t="s">
        <v>69</v>
      </c>
      <c r="AT67" s="125">
        <f t="shared" si="32"/>
        <v>1.77</v>
      </c>
      <c r="AU67" s="123" t="s">
        <v>12</v>
      </c>
      <c r="AV67" s="127">
        <v>1</v>
      </c>
      <c r="AW67" s="128">
        <v>39722</v>
      </c>
      <c r="AX67" s="68"/>
      <c r="AY67" s="68"/>
      <c r="AZ67" s="68"/>
      <c r="BA67" s="134" t="str">
        <f t="shared" si="29"/>
        <v>Fuel 1</v>
      </c>
      <c r="BB67" s="120"/>
      <c r="BC67" s="12"/>
      <c r="BD67" s="12"/>
      <c r="BE67" s="67"/>
      <c r="BF67" s="12"/>
      <c r="BG67" s="13"/>
      <c r="BH67" s="14"/>
      <c r="BI67" s="15"/>
      <c r="BJ67" s="12"/>
      <c r="BK67" s="12"/>
      <c r="BL67" s="12"/>
    </row>
    <row r="68" spans="2:64" ht="13.5" thickBot="1">
      <c r="B68" s="6" t="s">
        <v>4</v>
      </c>
      <c r="C68" s="35">
        <v>0</v>
      </c>
      <c r="D68" s="16" t="s">
        <v>11</v>
      </c>
      <c r="E68" s="33">
        <v>9.4600000000000004E-2</v>
      </c>
      <c r="F68" s="7" t="s">
        <v>14</v>
      </c>
      <c r="G68" s="37">
        <v>0.99</v>
      </c>
      <c r="H68" s="37">
        <v>1</v>
      </c>
      <c r="I68" s="39">
        <f>C68*E68*G68*H68</f>
        <v>0</v>
      </c>
      <c r="W68"/>
      <c r="X68"/>
      <c r="Y68"/>
      <c r="AE68" s="103" t="s">
        <v>36</v>
      </c>
      <c r="AF68" s="12" t="s">
        <v>28</v>
      </c>
      <c r="AG68" s="67">
        <f t="shared" si="31"/>
        <v>2.4300000000000002</v>
      </c>
      <c r="AH68" s="12" t="s">
        <v>12</v>
      </c>
      <c r="AI68" s="13">
        <v>1</v>
      </c>
      <c r="AJ68" s="14">
        <v>40087</v>
      </c>
      <c r="AK68" s="70"/>
      <c r="AL68" s="12"/>
      <c r="AM68" s="12"/>
      <c r="AN68" s="104" t="str">
        <f t="shared" si="5"/>
        <v>Fuel 1</v>
      </c>
      <c r="AQ68" s="68" t="s">
        <v>4</v>
      </c>
      <c r="AR68" s="133" t="s">
        <v>85</v>
      </c>
      <c r="AS68" s="123" t="s">
        <v>69</v>
      </c>
      <c r="AT68" s="125">
        <f t="shared" ref="AT68:AT115" si="33">ROUND(VLOOKUP(AQ68,$B$100:$I$104,8,0),2)</f>
        <v>1.36</v>
      </c>
      <c r="AU68" s="123" t="s">
        <v>12</v>
      </c>
      <c r="AV68" s="127">
        <v>1</v>
      </c>
      <c r="AW68" s="128">
        <v>39814</v>
      </c>
      <c r="AX68" s="68"/>
      <c r="AY68" s="68"/>
      <c r="AZ68" s="68"/>
      <c r="BA68" s="134" t="str">
        <f t="shared" si="29"/>
        <v>Fuel 1</v>
      </c>
      <c r="BB68" s="120"/>
      <c r="BC68" s="120"/>
      <c r="BD68" s="12"/>
      <c r="BE68" s="67"/>
      <c r="BF68" s="12"/>
      <c r="BG68" s="13"/>
      <c r="BH68" s="14"/>
      <c r="BI68" s="15"/>
      <c r="BJ68" s="12"/>
      <c r="BK68" s="12"/>
      <c r="BL68" s="12"/>
    </row>
    <row r="69" spans="2:64" ht="13.5" thickBot="1">
      <c r="B69" s="6" t="s">
        <v>7</v>
      </c>
      <c r="C69" s="35">
        <v>0</v>
      </c>
      <c r="D69" s="16" t="s">
        <v>11</v>
      </c>
      <c r="E69" s="34">
        <v>7.4099999999999999E-2</v>
      </c>
      <c r="F69" s="36" t="s">
        <v>14</v>
      </c>
      <c r="G69" s="38">
        <v>0.995</v>
      </c>
      <c r="H69" s="38">
        <v>1</v>
      </c>
      <c r="I69" s="39">
        <f>C69*E69*G69*H69</f>
        <v>0</v>
      </c>
      <c r="W69"/>
      <c r="X69"/>
      <c r="Y69"/>
      <c r="AE69" s="103" t="s">
        <v>36</v>
      </c>
      <c r="AF69" s="12" t="s">
        <v>28</v>
      </c>
      <c r="AG69" s="67">
        <f t="shared" si="31"/>
        <v>2.75</v>
      </c>
      <c r="AH69" s="12" t="s">
        <v>12</v>
      </c>
      <c r="AI69" s="13">
        <v>1</v>
      </c>
      <c r="AJ69" s="14">
        <v>40179</v>
      </c>
      <c r="AK69" s="70"/>
      <c r="AL69" s="12"/>
      <c r="AM69" s="12"/>
      <c r="AN69" s="104" t="str">
        <f t="shared" si="5"/>
        <v>Fuel 1</v>
      </c>
      <c r="AQ69" s="68" t="s">
        <v>7</v>
      </c>
      <c r="AR69" s="105" t="s">
        <v>86</v>
      </c>
      <c r="AS69" s="123" t="s">
        <v>69</v>
      </c>
      <c r="AT69" s="69">
        <f t="shared" si="33"/>
        <v>1.07</v>
      </c>
      <c r="AU69" s="123" t="s">
        <v>12</v>
      </c>
      <c r="AV69" s="127">
        <v>1</v>
      </c>
      <c r="AW69" s="128">
        <v>39814</v>
      </c>
      <c r="AX69" s="68"/>
      <c r="AY69" s="68"/>
      <c r="AZ69" s="68"/>
      <c r="BA69" s="134" t="str">
        <f t="shared" si="29"/>
        <v>Fuel 1</v>
      </c>
      <c r="BB69" s="120"/>
      <c r="BC69" s="120"/>
      <c r="BD69" s="12"/>
      <c r="BE69" s="67"/>
      <c r="BF69" s="12"/>
      <c r="BG69" s="13"/>
      <c r="BH69" s="14"/>
      <c r="BI69" s="15"/>
      <c r="BJ69" s="12"/>
      <c r="BK69" s="12"/>
      <c r="BL69" s="12"/>
    </row>
    <row r="70" spans="2:64" ht="13.5" thickBot="1">
      <c r="B70" s="6" t="s">
        <v>6</v>
      </c>
      <c r="C70" s="35">
        <v>0</v>
      </c>
      <c r="D70" s="16" t="s">
        <v>11</v>
      </c>
      <c r="E70" s="33">
        <v>5.6099999999999997E-2</v>
      </c>
      <c r="F70" s="7" t="s">
        <v>14</v>
      </c>
      <c r="G70" s="37">
        <v>0.995</v>
      </c>
      <c r="H70" s="37">
        <v>1</v>
      </c>
      <c r="I70" s="39">
        <f>C70*E70*G70*H70</f>
        <v>0</v>
      </c>
      <c r="W70"/>
      <c r="X70"/>
      <c r="Y70"/>
      <c r="AE70" s="103" t="s">
        <v>36</v>
      </c>
      <c r="AF70" s="12" t="s">
        <v>28</v>
      </c>
      <c r="AG70" s="67">
        <f t="shared" si="31"/>
        <v>2.84</v>
      </c>
      <c r="AH70" s="12" t="s">
        <v>12</v>
      </c>
      <c r="AI70" s="13">
        <v>1</v>
      </c>
      <c r="AJ70" s="14">
        <v>40269</v>
      </c>
      <c r="AK70" s="70"/>
      <c r="AL70" s="12"/>
      <c r="AM70" s="12"/>
      <c r="AN70" s="104" t="str">
        <f t="shared" si="5"/>
        <v>Fuel 1</v>
      </c>
      <c r="AQ70" s="68" t="s">
        <v>6</v>
      </c>
      <c r="AR70" s="105" t="s">
        <v>87</v>
      </c>
      <c r="AS70" s="123" t="s">
        <v>69</v>
      </c>
      <c r="AT70" s="69">
        <f t="shared" si="33"/>
        <v>0.81</v>
      </c>
      <c r="AU70" s="123" t="s">
        <v>12</v>
      </c>
      <c r="AV70" s="127">
        <v>1</v>
      </c>
      <c r="AW70" s="128">
        <v>39814</v>
      </c>
      <c r="AX70" s="68"/>
      <c r="AY70" s="68"/>
      <c r="AZ70" s="68"/>
      <c r="BA70" s="134" t="str">
        <f t="shared" si="29"/>
        <v>Fuel 1</v>
      </c>
      <c r="BB70" s="120"/>
      <c r="BC70" s="120"/>
      <c r="BD70" s="12"/>
      <c r="BE70" s="67"/>
      <c r="BF70" s="12"/>
      <c r="BG70" s="13"/>
      <c r="BH70" s="14"/>
      <c r="BI70" s="15"/>
      <c r="BJ70" s="12"/>
      <c r="BK70" s="12"/>
      <c r="BL70" s="12"/>
    </row>
    <row r="71" spans="2:64" ht="13.5" thickBot="1">
      <c r="B71" s="6" t="s">
        <v>5</v>
      </c>
      <c r="C71" s="35">
        <v>0</v>
      </c>
      <c r="D71" s="16" t="s">
        <v>11</v>
      </c>
      <c r="E71" s="34">
        <v>7.7399999999999997E-2</v>
      </c>
      <c r="F71" s="36" t="s">
        <v>14</v>
      </c>
      <c r="G71" s="38">
        <v>0.995</v>
      </c>
      <c r="H71" s="38">
        <v>1</v>
      </c>
      <c r="I71" s="39">
        <f>C71*E71*G71*H71</f>
        <v>0</v>
      </c>
      <c r="W71"/>
      <c r="X71"/>
      <c r="Y71"/>
      <c r="AE71" s="103" t="s">
        <v>36</v>
      </c>
      <c r="AF71" s="12" t="s">
        <v>28</v>
      </c>
      <c r="AG71" s="67">
        <f t="shared" si="31"/>
        <v>2.84</v>
      </c>
      <c r="AH71" s="12" t="s">
        <v>12</v>
      </c>
      <c r="AI71" s="13">
        <v>1</v>
      </c>
      <c r="AJ71" s="14">
        <v>40360</v>
      </c>
      <c r="AK71" s="70"/>
      <c r="AL71" s="12"/>
      <c r="AM71" s="12"/>
      <c r="AN71" s="104" t="str">
        <f t="shared" ref="AN71:AN134" si="34">scen</f>
        <v>Fuel 1</v>
      </c>
      <c r="AQ71" s="68" t="s">
        <v>5</v>
      </c>
      <c r="AR71" s="105" t="s">
        <v>88</v>
      </c>
      <c r="AS71" s="123" t="s">
        <v>69</v>
      </c>
      <c r="AT71" s="69">
        <f t="shared" si="33"/>
        <v>1.1200000000000001</v>
      </c>
      <c r="AU71" s="123" t="s">
        <v>12</v>
      </c>
      <c r="AV71" s="127">
        <v>1</v>
      </c>
      <c r="AW71" s="128">
        <v>39814</v>
      </c>
      <c r="AX71" s="68"/>
      <c r="AY71" s="68"/>
      <c r="AZ71" s="68"/>
      <c r="BA71" s="134" t="str">
        <f t="shared" si="29"/>
        <v>Fuel 1</v>
      </c>
      <c r="BB71" s="120"/>
      <c r="BC71" s="120"/>
      <c r="BD71" s="12"/>
      <c r="BE71" s="67"/>
      <c r="BF71" s="12"/>
      <c r="BG71" s="13"/>
      <c r="BH71" s="14"/>
      <c r="BI71" s="15"/>
      <c r="BJ71" s="12"/>
      <c r="BK71" s="12"/>
      <c r="BL71" s="12"/>
    </row>
    <row r="72" spans="2:64" ht="13.5" thickBot="1">
      <c r="B72" s="6" t="s">
        <v>8</v>
      </c>
      <c r="C72" s="35">
        <v>0</v>
      </c>
      <c r="D72" s="16" t="s">
        <v>11</v>
      </c>
      <c r="E72" s="33">
        <v>0.106</v>
      </c>
      <c r="F72" s="7" t="s">
        <v>14</v>
      </c>
      <c r="G72" s="37">
        <v>0.99</v>
      </c>
      <c r="H72" s="37">
        <v>1</v>
      </c>
      <c r="I72" s="39">
        <f>IF(Peat_zero="Yes",0,C72*E72*G72*H72)</f>
        <v>0</v>
      </c>
      <c r="W72"/>
      <c r="X72"/>
      <c r="Y72"/>
      <c r="AE72" s="103" t="s">
        <v>36</v>
      </c>
      <c r="AF72" s="12" t="s">
        <v>28</v>
      </c>
      <c r="AG72" s="67">
        <f t="shared" si="31"/>
        <v>2.84</v>
      </c>
      <c r="AH72" s="12" t="s">
        <v>12</v>
      </c>
      <c r="AI72" s="13">
        <v>1</v>
      </c>
      <c r="AJ72" s="14">
        <v>40452</v>
      </c>
      <c r="AK72" s="70"/>
      <c r="AL72" s="12"/>
      <c r="AM72" s="12"/>
      <c r="AN72" s="104" t="str">
        <f t="shared" si="34"/>
        <v>Fuel 1</v>
      </c>
      <c r="AQ72" s="68" t="s">
        <v>4</v>
      </c>
      <c r="AR72" s="133" t="s">
        <v>36</v>
      </c>
      <c r="AS72" s="123" t="s">
        <v>69</v>
      </c>
      <c r="AT72" s="125">
        <f t="shared" si="33"/>
        <v>1.36</v>
      </c>
      <c r="AU72" s="123" t="s">
        <v>12</v>
      </c>
      <c r="AV72" s="127">
        <v>1</v>
      </c>
      <c r="AW72" s="128">
        <v>39814</v>
      </c>
      <c r="AX72" s="70"/>
      <c r="AY72" s="123"/>
      <c r="AZ72" s="123"/>
      <c r="BA72" s="134" t="str">
        <f t="shared" si="29"/>
        <v>Fuel 1</v>
      </c>
      <c r="BB72" s="120"/>
      <c r="BC72" s="120"/>
      <c r="BD72" s="12"/>
      <c r="BE72" s="67"/>
      <c r="BF72" s="12"/>
      <c r="BG72" s="13"/>
      <c r="BH72" s="14"/>
      <c r="BI72" s="15"/>
      <c r="BJ72" s="12"/>
      <c r="BK72" s="12"/>
      <c r="BL72" s="12"/>
    </row>
    <row r="73" spans="2:64">
      <c r="W73"/>
      <c r="X73"/>
      <c r="Y73"/>
      <c r="AE73" s="103" t="s">
        <v>37</v>
      </c>
      <c r="AF73" s="12" t="s">
        <v>28</v>
      </c>
      <c r="AG73" s="67">
        <f t="shared" ref="AG73:AG85" si="35">ROUND(AB20,$AG$2)</f>
        <v>17.670000000000002</v>
      </c>
      <c r="AH73" s="12" t="s">
        <v>12</v>
      </c>
      <c r="AI73" s="13">
        <v>1</v>
      </c>
      <c r="AJ73" s="14">
        <v>39356</v>
      </c>
      <c r="AK73" s="70"/>
      <c r="AL73" s="12"/>
      <c r="AM73" s="12"/>
      <c r="AN73" s="104" t="str">
        <f t="shared" si="34"/>
        <v>Fuel 1</v>
      </c>
      <c r="AQ73" s="68" t="s">
        <v>7</v>
      </c>
      <c r="AR73" s="133" t="s">
        <v>37</v>
      </c>
      <c r="AS73" s="123" t="s">
        <v>69</v>
      </c>
      <c r="AT73" s="125">
        <f t="shared" si="33"/>
        <v>1.07</v>
      </c>
      <c r="AU73" s="123" t="s">
        <v>12</v>
      </c>
      <c r="AV73" s="127">
        <v>1</v>
      </c>
      <c r="AW73" s="128">
        <v>39814</v>
      </c>
      <c r="AX73" s="70"/>
      <c r="AY73" s="123"/>
      <c r="AZ73" s="123"/>
      <c r="BA73" s="134" t="str">
        <f t="shared" si="29"/>
        <v>Fuel 1</v>
      </c>
      <c r="BB73" s="120"/>
      <c r="BC73" s="120"/>
      <c r="BD73" s="12"/>
      <c r="BE73" s="67"/>
      <c r="BF73" s="12"/>
      <c r="BG73" s="13"/>
      <c r="BH73" s="14"/>
      <c r="BI73" s="15"/>
      <c r="BJ73" s="12"/>
      <c r="BK73" s="12"/>
      <c r="BL73" s="12"/>
    </row>
    <row r="74" spans="2:64">
      <c r="W74"/>
      <c r="X74"/>
      <c r="Y74"/>
      <c r="AE74" s="103" t="s">
        <v>37</v>
      </c>
      <c r="AF74" s="12" t="s">
        <v>28</v>
      </c>
      <c r="AG74" s="67">
        <f t="shared" si="35"/>
        <v>17.670000000000002</v>
      </c>
      <c r="AH74" s="12" t="s">
        <v>12</v>
      </c>
      <c r="AI74" s="13">
        <v>1</v>
      </c>
      <c r="AJ74" s="14">
        <v>39448</v>
      </c>
      <c r="AK74" s="70"/>
      <c r="AL74" s="12"/>
      <c r="AM74" s="12"/>
      <c r="AN74" s="104" t="str">
        <f t="shared" si="34"/>
        <v>Fuel 1</v>
      </c>
      <c r="AQ74" s="68" t="s">
        <v>6</v>
      </c>
      <c r="AR74" s="133" t="s">
        <v>40</v>
      </c>
      <c r="AS74" s="123" t="s">
        <v>69</v>
      </c>
      <c r="AT74" s="125">
        <f t="shared" si="33"/>
        <v>0.81</v>
      </c>
      <c r="AU74" s="123" t="s">
        <v>12</v>
      </c>
      <c r="AV74" s="127">
        <v>1</v>
      </c>
      <c r="AW74" s="128">
        <v>39814</v>
      </c>
      <c r="AX74" s="70"/>
      <c r="AY74" s="123"/>
      <c r="AZ74" s="123"/>
      <c r="BA74" s="134" t="str">
        <f t="shared" si="29"/>
        <v>Fuel 1</v>
      </c>
      <c r="BB74" s="120"/>
      <c r="BC74" s="120"/>
      <c r="BD74" s="12"/>
      <c r="BE74" s="67"/>
      <c r="BF74" s="12"/>
      <c r="BG74" s="13"/>
      <c r="BH74" s="14"/>
      <c r="BI74" s="15"/>
      <c r="BJ74" s="12"/>
      <c r="BK74" s="12"/>
      <c r="BL74" s="12"/>
    </row>
    <row r="75" spans="2:64">
      <c r="W75"/>
      <c r="X75"/>
      <c r="Y75"/>
      <c r="AE75" s="103" t="s">
        <v>37</v>
      </c>
      <c r="AF75" s="12" t="s">
        <v>28</v>
      </c>
      <c r="AG75" s="67">
        <f t="shared" si="35"/>
        <v>17.670000000000002</v>
      </c>
      <c r="AH75" s="12" t="s">
        <v>12</v>
      </c>
      <c r="AI75" s="13">
        <v>1</v>
      </c>
      <c r="AJ75" s="14">
        <v>39539</v>
      </c>
      <c r="AK75" s="70"/>
      <c r="AL75" s="12"/>
      <c r="AM75" s="12"/>
      <c r="AN75" s="104" t="str">
        <f t="shared" si="34"/>
        <v>Fuel 1</v>
      </c>
      <c r="AQ75" s="68" t="s">
        <v>5</v>
      </c>
      <c r="AR75" s="133" t="s">
        <v>43</v>
      </c>
      <c r="AS75" s="123" t="s">
        <v>69</v>
      </c>
      <c r="AT75" s="125">
        <f t="shared" si="33"/>
        <v>1.1200000000000001</v>
      </c>
      <c r="AU75" s="123" t="s">
        <v>12</v>
      </c>
      <c r="AV75" s="127">
        <v>1</v>
      </c>
      <c r="AW75" s="128">
        <v>39814</v>
      </c>
      <c r="AX75" s="68"/>
      <c r="AY75" s="68"/>
      <c r="AZ75" s="68"/>
      <c r="BA75" s="134" t="str">
        <f t="shared" si="29"/>
        <v>Fuel 1</v>
      </c>
      <c r="BB75" s="120"/>
      <c r="BC75" s="120"/>
      <c r="BD75" s="12"/>
      <c r="BE75" s="67"/>
      <c r="BF75" s="12"/>
      <c r="BG75" s="13"/>
      <c r="BH75" s="14"/>
      <c r="BI75" s="15"/>
      <c r="BJ75" s="12"/>
      <c r="BK75" s="12"/>
      <c r="BL75" s="12"/>
    </row>
    <row r="76" spans="2:64">
      <c r="W76"/>
      <c r="X76"/>
      <c r="Y76"/>
      <c r="AE76" s="103" t="s">
        <v>37</v>
      </c>
      <c r="AF76" s="12" t="s">
        <v>28</v>
      </c>
      <c r="AG76" s="67">
        <f t="shared" si="35"/>
        <v>17.670000000000002</v>
      </c>
      <c r="AH76" s="12" t="s">
        <v>12</v>
      </c>
      <c r="AI76" s="13">
        <v>1</v>
      </c>
      <c r="AJ76" s="14">
        <v>39630</v>
      </c>
      <c r="AK76" s="70"/>
      <c r="AL76" s="12"/>
      <c r="AM76" s="12"/>
      <c r="AN76" s="104" t="str">
        <f t="shared" si="34"/>
        <v>Fuel 1</v>
      </c>
      <c r="AQ76" s="68" t="s">
        <v>4</v>
      </c>
      <c r="AR76" s="105" t="s">
        <v>51</v>
      </c>
      <c r="AS76" s="123" t="s">
        <v>69</v>
      </c>
      <c r="AT76" s="125">
        <f t="shared" si="33"/>
        <v>1.36</v>
      </c>
      <c r="AU76" s="123" t="s">
        <v>12</v>
      </c>
      <c r="AV76" s="127">
        <v>1</v>
      </c>
      <c r="AW76" s="128">
        <v>39814</v>
      </c>
      <c r="AX76" s="68"/>
      <c r="AY76" s="68"/>
      <c r="AZ76" s="68"/>
      <c r="BA76" s="134" t="str">
        <f t="shared" si="29"/>
        <v>Fuel 1</v>
      </c>
      <c r="BB76" s="120"/>
      <c r="BC76" s="120"/>
      <c r="BD76" s="12"/>
      <c r="BE76" s="67"/>
      <c r="BF76" s="12"/>
      <c r="BG76" s="13"/>
      <c r="BH76" s="14"/>
      <c r="BI76" s="15"/>
      <c r="BJ76" s="12"/>
      <c r="BK76" s="12"/>
      <c r="BL76" s="12"/>
    </row>
    <row r="77" spans="2:64">
      <c r="G77" s="2"/>
      <c r="H77" s="2"/>
      <c r="I77" s="2"/>
      <c r="W77"/>
      <c r="X77"/>
      <c r="Y77"/>
      <c r="AE77" s="103" t="s">
        <v>37</v>
      </c>
      <c r="AF77" s="12" t="s">
        <v>28</v>
      </c>
      <c r="AG77" s="67">
        <f t="shared" si="35"/>
        <v>17.670000000000002</v>
      </c>
      <c r="AH77" s="12" t="s">
        <v>12</v>
      </c>
      <c r="AI77" s="13">
        <v>1</v>
      </c>
      <c r="AJ77" s="14">
        <v>39722</v>
      </c>
      <c r="AK77" s="70"/>
      <c r="AL77" s="12"/>
      <c r="AM77" s="12"/>
      <c r="AN77" s="104" t="str">
        <f t="shared" si="34"/>
        <v>Fuel 1</v>
      </c>
      <c r="AQ77" s="68" t="s">
        <v>7</v>
      </c>
      <c r="AR77" s="105" t="s">
        <v>52</v>
      </c>
      <c r="AS77" s="123" t="s">
        <v>69</v>
      </c>
      <c r="AT77" s="125">
        <f t="shared" si="33"/>
        <v>1.07</v>
      </c>
      <c r="AU77" s="123" t="s">
        <v>12</v>
      </c>
      <c r="AV77" s="127">
        <v>1</v>
      </c>
      <c r="AW77" s="128">
        <v>39814</v>
      </c>
      <c r="AX77" s="68"/>
      <c r="AY77" s="68"/>
      <c r="AZ77" s="68"/>
      <c r="BA77" s="134" t="str">
        <f t="shared" si="29"/>
        <v>Fuel 1</v>
      </c>
      <c r="BB77" s="120"/>
      <c r="BC77" s="120"/>
      <c r="BD77" s="12"/>
      <c r="BE77" s="67"/>
      <c r="BF77" s="12"/>
      <c r="BG77" s="13"/>
      <c r="BH77" s="14"/>
      <c r="BI77" s="15"/>
      <c r="BJ77" s="12"/>
      <c r="BK77" s="12"/>
      <c r="BL77" s="12"/>
    </row>
    <row r="78" spans="2:64" ht="13.5" thickBot="1">
      <c r="G78" s="2"/>
      <c r="H78" s="2"/>
      <c r="I78" s="2"/>
      <c r="W78"/>
      <c r="X78"/>
      <c r="Y78"/>
      <c r="AE78" s="103" t="s">
        <v>37</v>
      </c>
      <c r="AF78" s="12" t="s">
        <v>28</v>
      </c>
      <c r="AG78" s="67">
        <f t="shared" si="35"/>
        <v>17.670000000000002</v>
      </c>
      <c r="AH78" s="12" t="s">
        <v>12</v>
      </c>
      <c r="AI78" s="13">
        <v>1</v>
      </c>
      <c r="AJ78" s="14">
        <v>39814</v>
      </c>
      <c r="AK78" s="70"/>
      <c r="AL78" s="12"/>
      <c r="AM78" s="12"/>
      <c r="AN78" s="104" t="str">
        <f t="shared" si="34"/>
        <v>Fuel 1</v>
      </c>
      <c r="AQ78" s="68" t="s">
        <v>6</v>
      </c>
      <c r="AR78" s="105" t="s">
        <v>53</v>
      </c>
      <c r="AS78" s="123" t="s">
        <v>69</v>
      </c>
      <c r="AT78" s="125">
        <f t="shared" si="33"/>
        <v>0.81</v>
      </c>
      <c r="AU78" s="123" t="s">
        <v>12</v>
      </c>
      <c r="AV78" s="127">
        <v>1</v>
      </c>
      <c r="AW78" s="128">
        <v>39814</v>
      </c>
      <c r="AX78" s="68"/>
      <c r="AY78" s="68"/>
      <c r="AZ78" s="68"/>
      <c r="BA78" s="134" t="str">
        <f t="shared" si="29"/>
        <v>Fuel 1</v>
      </c>
      <c r="BB78" s="120"/>
      <c r="BC78" s="120"/>
      <c r="BD78" s="12"/>
      <c r="BE78" s="67"/>
      <c r="BF78" s="12"/>
      <c r="BG78" s="13"/>
      <c r="BH78" s="14"/>
      <c r="BI78" s="15"/>
      <c r="BJ78" s="12"/>
      <c r="BK78" s="12"/>
      <c r="BL78" s="12"/>
    </row>
    <row r="79" spans="2:64" ht="18.75" thickBot="1">
      <c r="B79" s="55" t="s">
        <v>30</v>
      </c>
      <c r="C79" s="56"/>
      <c r="D79" s="56"/>
      <c r="E79" s="56"/>
      <c r="F79" s="56"/>
      <c r="G79" s="56"/>
      <c r="H79" s="56"/>
      <c r="I79" s="57"/>
      <c r="W79"/>
      <c r="X79"/>
      <c r="Y79"/>
      <c r="AE79" s="103" t="s">
        <v>37</v>
      </c>
      <c r="AF79" s="12" t="s">
        <v>28</v>
      </c>
      <c r="AG79" s="67">
        <f t="shared" si="35"/>
        <v>17.670000000000002</v>
      </c>
      <c r="AH79" s="12" t="s">
        <v>12</v>
      </c>
      <c r="AI79" s="13">
        <v>1</v>
      </c>
      <c r="AJ79" s="14">
        <v>39904</v>
      </c>
      <c r="AK79" s="70"/>
      <c r="AL79" s="12"/>
      <c r="AM79" s="12"/>
      <c r="AN79" s="104" t="str">
        <f t="shared" si="34"/>
        <v>Fuel 1</v>
      </c>
      <c r="AQ79" s="68" t="s">
        <v>5</v>
      </c>
      <c r="AR79" s="105" t="s">
        <v>54</v>
      </c>
      <c r="AS79" s="123" t="s">
        <v>69</v>
      </c>
      <c r="AT79" s="125">
        <f t="shared" si="33"/>
        <v>1.1200000000000001</v>
      </c>
      <c r="AU79" s="123" t="s">
        <v>12</v>
      </c>
      <c r="AV79" s="127">
        <v>1</v>
      </c>
      <c r="AW79" s="128">
        <v>39814</v>
      </c>
      <c r="AX79" s="68"/>
      <c r="AY79" s="68"/>
      <c r="AZ79" s="68"/>
      <c r="BA79" s="134" t="str">
        <f t="shared" si="29"/>
        <v>Fuel 1</v>
      </c>
      <c r="BB79" s="120"/>
      <c r="BC79" s="120"/>
      <c r="BD79" s="12"/>
      <c r="BE79" s="67"/>
      <c r="BF79" s="12"/>
      <c r="BG79" s="13"/>
      <c r="BH79" s="14"/>
      <c r="BI79" s="15"/>
      <c r="BJ79" s="12"/>
      <c r="BK79" s="12"/>
      <c r="BL79" s="12"/>
    </row>
    <row r="80" spans="2:64" ht="12.75" customHeight="1">
      <c r="B80" s="171" t="s">
        <v>0</v>
      </c>
      <c r="C80" s="163" t="s">
        <v>67</v>
      </c>
      <c r="D80" s="173"/>
      <c r="E80" s="163" t="s">
        <v>15</v>
      </c>
      <c r="F80" s="173"/>
      <c r="G80" s="176" t="s">
        <v>16</v>
      </c>
      <c r="H80" s="176" t="s">
        <v>70</v>
      </c>
      <c r="I80" s="4" t="s">
        <v>13</v>
      </c>
      <c r="W80"/>
      <c r="X80"/>
      <c r="Y80"/>
      <c r="AE80" s="103" t="s">
        <v>37</v>
      </c>
      <c r="AF80" s="12" t="s">
        <v>28</v>
      </c>
      <c r="AG80" s="67">
        <f t="shared" si="35"/>
        <v>17.670000000000002</v>
      </c>
      <c r="AH80" s="12" t="s">
        <v>12</v>
      </c>
      <c r="AI80" s="13">
        <v>1</v>
      </c>
      <c r="AJ80" s="14">
        <v>39995</v>
      </c>
      <c r="AK80" s="70"/>
      <c r="AL80" s="12"/>
      <c r="AM80" s="12"/>
      <c r="AN80" s="104" t="str">
        <f t="shared" si="34"/>
        <v>Fuel 1</v>
      </c>
      <c r="AQ80" s="68" t="s">
        <v>4</v>
      </c>
      <c r="AR80" s="133" t="s">
        <v>85</v>
      </c>
      <c r="AS80" s="123" t="s">
        <v>69</v>
      </c>
      <c r="AT80" s="125">
        <f t="shared" si="33"/>
        <v>1.36</v>
      </c>
      <c r="AU80" s="123" t="s">
        <v>12</v>
      </c>
      <c r="AV80" s="127">
        <v>1</v>
      </c>
      <c r="AW80" s="128">
        <v>39904</v>
      </c>
      <c r="AX80" s="68"/>
      <c r="AY80" s="68"/>
      <c r="AZ80" s="68"/>
      <c r="BA80" s="134" t="str">
        <f t="shared" si="29"/>
        <v>Fuel 1</v>
      </c>
      <c r="BB80" s="120"/>
      <c r="BC80" s="120"/>
      <c r="BD80" s="12"/>
      <c r="BE80" s="67"/>
      <c r="BF80" s="12"/>
      <c r="BG80" s="13"/>
      <c r="BH80" s="14"/>
      <c r="BI80" s="15"/>
      <c r="BJ80" s="12"/>
      <c r="BK80" s="12"/>
      <c r="BL80" s="12"/>
    </row>
    <row r="81" spans="2:64" ht="13.5" thickBot="1">
      <c r="B81" s="172"/>
      <c r="C81" s="174"/>
      <c r="D81" s="175"/>
      <c r="E81" s="174"/>
      <c r="F81" s="175"/>
      <c r="G81" s="177"/>
      <c r="H81" s="177"/>
      <c r="I81" s="5" t="s">
        <v>12</v>
      </c>
      <c r="W81"/>
      <c r="X81"/>
      <c r="Y81"/>
      <c r="AE81" s="103" t="s">
        <v>37</v>
      </c>
      <c r="AF81" s="12" t="s">
        <v>28</v>
      </c>
      <c r="AG81" s="67">
        <f t="shared" si="35"/>
        <v>9.52</v>
      </c>
      <c r="AH81" s="12" t="s">
        <v>12</v>
      </c>
      <c r="AI81" s="13">
        <v>1</v>
      </c>
      <c r="AJ81" s="14">
        <v>40087</v>
      </c>
      <c r="AK81" s="70"/>
      <c r="AL81" s="12"/>
      <c r="AM81" s="12"/>
      <c r="AN81" s="104" t="str">
        <f t="shared" si="34"/>
        <v>Fuel 1</v>
      </c>
      <c r="AQ81" s="68" t="s">
        <v>7</v>
      </c>
      <c r="AR81" s="105" t="s">
        <v>86</v>
      </c>
      <c r="AS81" s="123" t="s">
        <v>69</v>
      </c>
      <c r="AT81" s="69">
        <f t="shared" si="33"/>
        <v>1.07</v>
      </c>
      <c r="AU81" s="123" t="s">
        <v>12</v>
      </c>
      <c r="AV81" s="127">
        <v>1</v>
      </c>
      <c r="AW81" s="128">
        <v>39904</v>
      </c>
      <c r="AX81" s="68"/>
      <c r="AY81" s="68"/>
      <c r="AZ81" s="68"/>
      <c r="BA81" s="134" t="str">
        <f t="shared" si="29"/>
        <v>Fuel 1</v>
      </c>
      <c r="BB81" s="120"/>
      <c r="BC81" s="120"/>
      <c r="BD81" s="12"/>
      <c r="BE81" s="67"/>
      <c r="BF81" s="12"/>
      <c r="BG81" s="13"/>
      <c r="BH81" s="14"/>
      <c r="BI81" s="15"/>
      <c r="BJ81" s="12"/>
      <c r="BK81" s="12"/>
      <c r="BL81" s="12"/>
    </row>
    <row r="82" spans="2:64" ht="13.5" thickBot="1">
      <c r="B82" s="6" t="s">
        <v>4</v>
      </c>
      <c r="C82" s="35">
        <v>23</v>
      </c>
      <c r="D82" s="16" t="s">
        <v>11</v>
      </c>
      <c r="E82" s="33">
        <v>9.4600000000000004E-2</v>
      </c>
      <c r="F82" s="7" t="s">
        <v>14</v>
      </c>
      <c r="G82" s="37">
        <v>0.99</v>
      </c>
      <c r="H82" s="37">
        <v>1</v>
      </c>
      <c r="I82" s="39">
        <f>C82*E82*G82*H82</f>
        <v>2.154042</v>
      </c>
      <c r="W82"/>
      <c r="X82"/>
      <c r="Y82"/>
      <c r="AE82" s="103" t="s">
        <v>37</v>
      </c>
      <c r="AF82" s="12" t="s">
        <v>28</v>
      </c>
      <c r="AG82" s="67">
        <f t="shared" si="35"/>
        <v>9.9499999999999993</v>
      </c>
      <c r="AH82" s="12" t="s">
        <v>12</v>
      </c>
      <c r="AI82" s="13">
        <v>1</v>
      </c>
      <c r="AJ82" s="14">
        <v>40179</v>
      </c>
      <c r="AK82" s="70"/>
      <c r="AL82" s="12"/>
      <c r="AM82" s="12"/>
      <c r="AN82" s="104" t="str">
        <f t="shared" si="34"/>
        <v>Fuel 1</v>
      </c>
      <c r="AQ82" s="68" t="s">
        <v>6</v>
      </c>
      <c r="AR82" s="105" t="s">
        <v>87</v>
      </c>
      <c r="AS82" s="123" t="s">
        <v>69</v>
      </c>
      <c r="AT82" s="69">
        <f t="shared" si="33"/>
        <v>0.81</v>
      </c>
      <c r="AU82" s="123" t="s">
        <v>12</v>
      </c>
      <c r="AV82" s="127">
        <v>1</v>
      </c>
      <c r="AW82" s="128">
        <v>39904</v>
      </c>
      <c r="AX82" s="68"/>
      <c r="AY82" s="68"/>
      <c r="AZ82" s="68"/>
      <c r="BA82" s="134" t="str">
        <f t="shared" si="29"/>
        <v>Fuel 1</v>
      </c>
      <c r="BB82" s="120"/>
      <c r="BC82" s="120"/>
      <c r="BD82" s="12"/>
      <c r="BE82" s="67"/>
      <c r="BF82" s="12"/>
      <c r="BG82" s="13"/>
      <c r="BH82" s="14"/>
      <c r="BI82" s="15"/>
      <c r="BJ82" s="12"/>
      <c r="BK82" s="12"/>
      <c r="BL82" s="12"/>
    </row>
    <row r="83" spans="2:64" ht="13.5" thickBot="1">
      <c r="B83" s="6" t="s">
        <v>7</v>
      </c>
      <c r="C83" s="35">
        <v>23</v>
      </c>
      <c r="D83" s="16" t="s">
        <v>11</v>
      </c>
      <c r="E83" s="34">
        <v>7.4099999999999999E-2</v>
      </c>
      <c r="F83" s="36" t="s">
        <v>14</v>
      </c>
      <c r="G83" s="38">
        <v>0.995</v>
      </c>
      <c r="H83" s="38">
        <v>1</v>
      </c>
      <c r="I83" s="39">
        <f>C83*E83*G83*H83</f>
        <v>1.6957784999999999</v>
      </c>
      <c r="W83"/>
      <c r="X83"/>
      <c r="Y83"/>
      <c r="AE83" s="103" t="s">
        <v>37</v>
      </c>
      <c r="AF83" s="12" t="s">
        <v>28</v>
      </c>
      <c r="AG83" s="67">
        <f t="shared" si="35"/>
        <v>10.3</v>
      </c>
      <c r="AH83" s="12" t="s">
        <v>12</v>
      </c>
      <c r="AI83" s="13">
        <v>1</v>
      </c>
      <c r="AJ83" s="14">
        <v>40269</v>
      </c>
      <c r="AK83" s="70"/>
      <c r="AL83" s="12"/>
      <c r="AM83" s="12"/>
      <c r="AN83" s="104" t="str">
        <f t="shared" si="34"/>
        <v>Fuel 1</v>
      </c>
      <c r="AQ83" s="68" t="s">
        <v>5</v>
      </c>
      <c r="AR83" s="105" t="s">
        <v>88</v>
      </c>
      <c r="AS83" s="123" t="s">
        <v>69</v>
      </c>
      <c r="AT83" s="69">
        <f t="shared" si="33"/>
        <v>1.1200000000000001</v>
      </c>
      <c r="AU83" s="123" t="s">
        <v>12</v>
      </c>
      <c r="AV83" s="127">
        <v>1</v>
      </c>
      <c r="AW83" s="128">
        <v>39904</v>
      </c>
      <c r="AX83" s="68"/>
      <c r="AY83" s="68"/>
      <c r="AZ83" s="68"/>
      <c r="BA83" s="134" t="str">
        <f t="shared" si="29"/>
        <v>Fuel 1</v>
      </c>
      <c r="BB83" s="120"/>
      <c r="BC83" s="120"/>
      <c r="BD83" s="12"/>
      <c r="BE83" s="67"/>
      <c r="BF83" s="12"/>
      <c r="BG83" s="13"/>
      <c r="BH83" s="14"/>
      <c r="BI83" s="15"/>
      <c r="BJ83" s="12"/>
      <c r="BK83" s="12"/>
      <c r="BL83" s="12"/>
    </row>
    <row r="84" spans="2:64" ht="13.5" thickBot="1">
      <c r="B84" s="6" t="s">
        <v>6</v>
      </c>
      <c r="C84" s="35">
        <v>23</v>
      </c>
      <c r="D84" s="16" t="s">
        <v>11</v>
      </c>
      <c r="E84" s="33">
        <v>5.6099999999999997E-2</v>
      </c>
      <c r="F84" s="7" t="s">
        <v>14</v>
      </c>
      <c r="G84" s="37">
        <v>0.995</v>
      </c>
      <c r="H84" s="37">
        <v>1</v>
      </c>
      <c r="I84" s="39">
        <f>C84*E84*G84*H84</f>
        <v>1.2838484999999999</v>
      </c>
      <c r="W84"/>
      <c r="X84"/>
      <c r="Y84"/>
      <c r="AE84" s="103" t="s">
        <v>37</v>
      </c>
      <c r="AF84" s="12" t="s">
        <v>28</v>
      </c>
      <c r="AG84" s="67">
        <f t="shared" si="35"/>
        <v>10.3</v>
      </c>
      <c r="AH84" s="12" t="s">
        <v>12</v>
      </c>
      <c r="AI84" s="13">
        <v>1</v>
      </c>
      <c r="AJ84" s="14">
        <v>40360</v>
      </c>
      <c r="AK84" s="70"/>
      <c r="AL84" s="12"/>
      <c r="AM84" s="12"/>
      <c r="AN84" s="104" t="str">
        <f t="shared" si="34"/>
        <v>Fuel 1</v>
      </c>
      <c r="AQ84" s="68" t="s">
        <v>4</v>
      </c>
      <c r="AR84" s="133" t="s">
        <v>36</v>
      </c>
      <c r="AS84" s="123" t="s">
        <v>69</v>
      </c>
      <c r="AT84" s="125">
        <f t="shared" si="33"/>
        <v>1.36</v>
      </c>
      <c r="AU84" s="123" t="s">
        <v>12</v>
      </c>
      <c r="AV84" s="127">
        <v>1</v>
      </c>
      <c r="AW84" s="128">
        <v>39904</v>
      </c>
      <c r="AX84" s="70"/>
      <c r="AY84" s="123"/>
      <c r="AZ84" s="123"/>
      <c r="BA84" s="134" t="str">
        <f t="shared" si="29"/>
        <v>Fuel 1</v>
      </c>
      <c r="BB84" s="120"/>
      <c r="BC84" s="120"/>
      <c r="BD84" s="12"/>
      <c r="BE84" s="67"/>
      <c r="BF84" s="12"/>
      <c r="BG84" s="13"/>
      <c r="BH84" s="14"/>
      <c r="BI84" s="15"/>
      <c r="BJ84" s="12"/>
      <c r="BK84" s="12"/>
      <c r="BL84" s="12"/>
    </row>
    <row r="85" spans="2:64" ht="13.5" thickBot="1">
      <c r="B85" s="6" t="s">
        <v>5</v>
      </c>
      <c r="C85" s="35">
        <v>23</v>
      </c>
      <c r="D85" s="16" t="s">
        <v>11</v>
      </c>
      <c r="E85" s="34">
        <v>7.7399999999999997E-2</v>
      </c>
      <c r="F85" s="36" t="s">
        <v>14</v>
      </c>
      <c r="G85" s="38">
        <v>0.995</v>
      </c>
      <c r="H85" s="38">
        <v>1</v>
      </c>
      <c r="I85" s="39">
        <f>C85*E85*G85*H85</f>
        <v>1.771299</v>
      </c>
      <c r="W85"/>
      <c r="X85"/>
      <c r="Y85"/>
      <c r="AE85" s="103" t="s">
        <v>37</v>
      </c>
      <c r="AF85" s="12" t="s">
        <v>28</v>
      </c>
      <c r="AG85" s="67">
        <f t="shared" si="35"/>
        <v>10.3</v>
      </c>
      <c r="AH85" s="12" t="s">
        <v>12</v>
      </c>
      <c r="AI85" s="13">
        <v>1</v>
      </c>
      <c r="AJ85" s="14">
        <v>40452</v>
      </c>
      <c r="AK85" s="70"/>
      <c r="AL85" s="12"/>
      <c r="AM85" s="12"/>
      <c r="AN85" s="104" t="str">
        <f t="shared" si="34"/>
        <v>Fuel 1</v>
      </c>
      <c r="AQ85" s="68" t="s">
        <v>7</v>
      </c>
      <c r="AR85" s="133" t="s">
        <v>37</v>
      </c>
      <c r="AS85" s="123" t="s">
        <v>69</v>
      </c>
      <c r="AT85" s="125">
        <f t="shared" si="33"/>
        <v>1.07</v>
      </c>
      <c r="AU85" s="123" t="s">
        <v>12</v>
      </c>
      <c r="AV85" s="127">
        <v>1</v>
      </c>
      <c r="AW85" s="128">
        <v>39904</v>
      </c>
      <c r="AX85" s="70"/>
      <c r="AY85" s="123"/>
      <c r="AZ85" s="123"/>
      <c r="BA85" s="134" t="str">
        <f t="shared" si="29"/>
        <v>Fuel 1</v>
      </c>
      <c r="BB85" s="120"/>
      <c r="BC85" s="120"/>
      <c r="BD85" s="12"/>
      <c r="BE85" s="67"/>
      <c r="BF85" s="12"/>
      <c r="BG85" s="13"/>
      <c r="BH85" s="14"/>
      <c r="BI85" s="15"/>
      <c r="BJ85" s="12"/>
      <c r="BK85" s="12"/>
      <c r="BL85" s="12"/>
    </row>
    <row r="86" spans="2:64" ht="13.5" thickBot="1">
      <c r="B86" s="6" t="s">
        <v>8</v>
      </c>
      <c r="C86" s="35">
        <v>23</v>
      </c>
      <c r="D86" s="16" t="s">
        <v>11</v>
      </c>
      <c r="E86" s="33">
        <v>0.106</v>
      </c>
      <c r="F86" s="7" t="s">
        <v>14</v>
      </c>
      <c r="G86" s="37">
        <v>0.99</v>
      </c>
      <c r="H86" s="37">
        <v>1</v>
      </c>
      <c r="I86" s="39">
        <f>IF(Peat_zero="Yes",0,C86*E86*G86*H86)</f>
        <v>0</v>
      </c>
      <c r="W86"/>
      <c r="X86"/>
      <c r="Y86"/>
      <c r="AE86" s="103" t="s">
        <v>40</v>
      </c>
      <c r="AF86" s="12" t="s">
        <v>28</v>
      </c>
      <c r="AG86" s="67">
        <f t="shared" ref="AG86:AG94" si="36">ROUND(AB33,$AG$2)</f>
        <v>7.38</v>
      </c>
      <c r="AH86" s="12" t="s">
        <v>12</v>
      </c>
      <c r="AI86" s="13">
        <v>1</v>
      </c>
      <c r="AJ86" s="14">
        <v>39356</v>
      </c>
      <c r="AK86" s="70"/>
      <c r="AL86" s="12"/>
      <c r="AM86" s="12"/>
      <c r="AN86" s="104" t="str">
        <f t="shared" si="34"/>
        <v>Fuel 1</v>
      </c>
      <c r="AQ86" s="68" t="s">
        <v>6</v>
      </c>
      <c r="AR86" s="133" t="s">
        <v>40</v>
      </c>
      <c r="AS86" s="123" t="s">
        <v>69</v>
      </c>
      <c r="AT86" s="125">
        <f t="shared" si="33"/>
        <v>0.81</v>
      </c>
      <c r="AU86" s="123" t="s">
        <v>12</v>
      </c>
      <c r="AV86" s="127">
        <v>1</v>
      </c>
      <c r="AW86" s="128">
        <v>39904</v>
      </c>
      <c r="AX86" s="70"/>
      <c r="AY86" s="123"/>
      <c r="AZ86" s="123"/>
      <c r="BA86" s="134" t="str">
        <f t="shared" si="29"/>
        <v>Fuel 1</v>
      </c>
      <c r="BB86" s="120"/>
      <c r="BC86" s="120"/>
      <c r="BD86" s="12"/>
      <c r="BE86" s="67"/>
      <c r="BF86" s="12"/>
      <c r="BG86" s="13"/>
      <c r="BH86" s="14"/>
      <c r="BI86" s="15"/>
      <c r="BJ86" s="12"/>
      <c r="BK86" s="12"/>
      <c r="BL86" s="12"/>
    </row>
    <row r="87" spans="2:64">
      <c r="W87"/>
      <c r="X87"/>
      <c r="Y87"/>
      <c r="AE87" s="103" t="s">
        <v>40</v>
      </c>
      <c r="AF87" s="12" t="s">
        <v>28</v>
      </c>
      <c r="AG87" s="67">
        <f t="shared" si="36"/>
        <v>7.38</v>
      </c>
      <c r="AH87" s="12" t="s">
        <v>12</v>
      </c>
      <c r="AI87" s="13">
        <v>1</v>
      </c>
      <c r="AJ87" s="14">
        <v>39448</v>
      </c>
      <c r="AK87" s="70"/>
      <c r="AL87" s="12"/>
      <c r="AM87" s="12"/>
      <c r="AN87" s="104" t="str">
        <f t="shared" si="34"/>
        <v>Fuel 1</v>
      </c>
      <c r="AQ87" s="68" t="s">
        <v>5</v>
      </c>
      <c r="AR87" s="133" t="s">
        <v>43</v>
      </c>
      <c r="AS87" s="123" t="s">
        <v>69</v>
      </c>
      <c r="AT87" s="125">
        <f t="shared" si="33"/>
        <v>1.1200000000000001</v>
      </c>
      <c r="AU87" s="123" t="s">
        <v>12</v>
      </c>
      <c r="AV87" s="127">
        <v>1</v>
      </c>
      <c r="AW87" s="128">
        <v>39904</v>
      </c>
      <c r="AX87" s="68"/>
      <c r="AY87" s="68"/>
      <c r="AZ87" s="68"/>
      <c r="BA87" s="134" t="str">
        <f t="shared" si="29"/>
        <v>Fuel 1</v>
      </c>
      <c r="BB87" s="120"/>
      <c r="BC87" s="120"/>
      <c r="BD87" s="12"/>
      <c r="BE87" s="67"/>
      <c r="BF87" s="12"/>
      <c r="BG87" s="13"/>
      <c r="BH87" s="14"/>
      <c r="BI87" s="15"/>
      <c r="BJ87" s="12"/>
      <c r="BK87" s="12"/>
      <c r="BL87" s="12"/>
    </row>
    <row r="88" spans="2:64">
      <c r="W88"/>
      <c r="X88"/>
      <c r="Y88"/>
      <c r="AE88" s="103" t="s">
        <v>40</v>
      </c>
      <c r="AF88" s="12" t="s">
        <v>28</v>
      </c>
      <c r="AG88" s="67">
        <f t="shared" si="36"/>
        <v>7.38</v>
      </c>
      <c r="AH88" s="12" t="s">
        <v>12</v>
      </c>
      <c r="AI88" s="13">
        <v>1</v>
      </c>
      <c r="AJ88" s="14">
        <v>39539</v>
      </c>
      <c r="AK88" s="70"/>
      <c r="AL88" s="12"/>
      <c r="AM88" s="12"/>
      <c r="AN88" s="104" t="str">
        <f t="shared" si="34"/>
        <v>Fuel 1</v>
      </c>
      <c r="AQ88" s="68" t="s">
        <v>4</v>
      </c>
      <c r="AR88" s="105" t="s">
        <v>51</v>
      </c>
      <c r="AS88" s="123" t="s">
        <v>69</v>
      </c>
      <c r="AT88" s="125">
        <f t="shared" si="33"/>
        <v>1.36</v>
      </c>
      <c r="AU88" s="123" t="s">
        <v>12</v>
      </c>
      <c r="AV88" s="127">
        <v>1</v>
      </c>
      <c r="AW88" s="128">
        <v>39904</v>
      </c>
      <c r="AX88" s="68"/>
      <c r="AY88" s="68"/>
      <c r="AZ88" s="68"/>
      <c r="BA88" s="134" t="str">
        <f t="shared" si="29"/>
        <v>Fuel 1</v>
      </c>
      <c r="BB88" s="120"/>
      <c r="BC88" s="120"/>
      <c r="BD88" s="12"/>
      <c r="BE88" s="67"/>
      <c r="BF88" s="12"/>
      <c r="BG88" s="13"/>
      <c r="BH88" s="14"/>
      <c r="BI88" s="15"/>
      <c r="BJ88" s="12"/>
      <c r="BK88" s="12"/>
      <c r="BL88" s="12"/>
    </row>
    <row r="89" spans="2:64">
      <c r="W89"/>
      <c r="X89"/>
      <c r="Y89"/>
      <c r="AE89" s="103" t="s">
        <v>40</v>
      </c>
      <c r="AF89" s="12" t="s">
        <v>28</v>
      </c>
      <c r="AG89" s="67">
        <f t="shared" si="36"/>
        <v>7.38</v>
      </c>
      <c r="AH89" s="12" t="s">
        <v>12</v>
      </c>
      <c r="AI89" s="13">
        <v>1</v>
      </c>
      <c r="AJ89" s="14">
        <v>39630</v>
      </c>
      <c r="AK89" s="70"/>
      <c r="AL89" s="12"/>
      <c r="AM89" s="12"/>
      <c r="AN89" s="104" t="str">
        <f t="shared" si="34"/>
        <v>Fuel 1</v>
      </c>
      <c r="AQ89" s="68" t="s">
        <v>7</v>
      </c>
      <c r="AR89" s="105" t="s">
        <v>52</v>
      </c>
      <c r="AS89" s="123" t="s">
        <v>69</v>
      </c>
      <c r="AT89" s="125">
        <f t="shared" si="33"/>
        <v>1.07</v>
      </c>
      <c r="AU89" s="123" t="s">
        <v>12</v>
      </c>
      <c r="AV89" s="127">
        <v>1</v>
      </c>
      <c r="AW89" s="128">
        <v>39904</v>
      </c>
      <c r="AX89" s="68"/>
      <c r="AY89" s="68"/>
      <c r="AZ89" s="68"/>
      <c r="BA89" s="134" t="str">
        <f t="shared" si="29"/>
        <v>Fuel 1</v>
      </c>
      <c r="BB89" s="120"/>
      <c r="BC89" s="120"/>
      <c r="BD89" s="12"/>
      <c r="BE89" s="67"/>
      <c r="BF89" s="12"/>
      <c r="BG89" s="13"/>
      <c r="BH89" s="14"/>
      <c r="BI89" s="15"/>
      <c r="BJ89" s="12"/>
      <c r="BK89" s="12"/>
      <c r="BL89" s="12"/>
    </row>
    <row r="90" spans="2:64">
      <c r="W90"/>
      <c r="X90"/>
      <c r="Y90"/>
      <c r="AE90" s="103" t="s">
        <v>40</v>
      </c>
      <c r="AF90" s="12" t="s">
        <v>28</v>
      </c>
      <c r="AG90" s="67">
        <f t="shared" si="36"/>
        <v>7.38</v>
      </c>
      <c r="AH90" s="12" t="s">
        <v>12</v>
      </c>
      <c r="AI90" s="13">
        <v>1</v>
      </c>
      <c r="AJ90" s="14">
        <v>39722</v>
      </c>
      <c r="AK90" s="70"/>
      <c r="AL90" s="12"/>
      <c r="AM90" s="12"/>
      <c r="AN90" s="104" t="str">
        <f t="shared" si="34"/>
        <v>Fuel 1</v>
      </c>
      <c r="AQ90" s="68" t="s">
        <v>6</v>
      </c>
      <c r="AR90" s="105" t="s">
        <v>53</v>
      </c>
      <c r="AS90" s="123" t="s">
        <v>69</v>
      </c>
      <c r="AT90" s="125">
        <f t="shared" si="33"/>
        <v>0.81</v>
      </c>
      <c r="AU90" s="123" t="s">
        <v>12</v>
      </c>
      <c r="AV90" s="127">
        <v>1</v>
      </c>
      <c r="AW90" s="128">
        <v>39904</v>
      </c>
      <c r="AX90" s="68"/>
      <c r="AY90" s="68"/>
      <c r="AZ90" s="68"/>
      <c r="BA90" s="134" t="str">
        <f t="shared" si="29"/>
        <v>Fuel 1</v>
      </c>
      <c r="BB90" s="120"/>
      <c r="BC90" s="120"/>
      <c r="BD90" s="12"/>
      <c r="BE90" s="67"/>
      <c r="BF90" s="12"/>
      <c r="BG90" s="13"/>
      <c r="BH90" s="14"/>
      <c r="BI90" s="15"/>
      <c r="BJ90" s="12"/>
      <c r="BK90" s="12"/>
      <c r="BL90" s="12"/>
    </row>
    <row r="91" spans="2:64">
      <c r="B91" s="19"/>
      <c r="C91" s="59"/>
      <c r="D91" s="19"/>
      <c r="E91" s="36"/>
      <c r="F91" s="36"/>
      <c r="G91" s="51"/>
      <c r="H91" s="51"/>
      <c r="I91" s="52"/>
      <c r="W91"/>
      <c r="X91"/>
      <c r="Y91"/>
      <c r="AE91" s="103" t="s">
        <v>40</v>
      </c>
      <c r="AF91" s="12" t="s">
        <v>28</v>
      </c>
      <c r="AG91" s="67">
        <f t="shared" si="36"/>
        <v>7.38</v>
      </c>
      <c r="AH91" s="12" t="s">
        <v>12</v>
      </c>
      <c r="AI91" s="13">
        <v>1</v>
      </c>
      <c r="AJ91" s="14">
        <v>39814</v>
      </c>
      <c r="AK91" s="70"/>
      <c r="AL91" s="12"/>
      <c r="AM91" s="12"/>
      <c r="AN91" s="104" t="str">
        <f t="shared" si="34"/>
        <v>Fuel 1</v>
      </c>
      <c r="AQ91" s="68" t="s">
        <v>5</v>
      </c>
      <c r="AR91" s="105" t="s">
        <v>54</v>
      </c>
      <c r="AS91" s="123" t="s">
        <v>69</v>
      </c>
      <c r="AT91" s="125">
        <f t="shared" si="33"/>
        <v>1.1200000000000001</v>
      </c>
      <c r="AU91" s="123" t="s">
        <v>12</v>
      </c>
      <c r="AV91" s="127">
        <v>1</v>
      </c>
      <c r="AW91" s="128">
        <v>39904</v>
      </c>
      <c r="AX91" s="68"/>
      <c r="AY91" s="68"/>
      <c r="AZ91" s="68"/>
      <c r="BA91" s="134" t="str">
        <f t="shared" si="29"/>
        <v>Fuel 1</v>
      </c>
      <c r="BB91" s="120"/>
      <c r="BC91" s="120"/>
      <c r="BD91" s="12"/>
      <c r="BE91" s="67"/>
      <c r="BF91" s="12"/>
      <c r="BG91" s="13"/>
      <c r="BH91" s="14"/>
      <c r="BI91" s="15"/>
      <c r="BJ91" s="12"/>
      <c r="BK91" s="12"/>
      <c r="BL91" s="12"/>
    </row>
    <row r="92" spans="2:64" ht="13.5" thickBot="1">
      <c r="I92" s="2"/>
      <c r="W92"/>
      <c r="X92"/>
      <c r="Y92"/>
      <c r="AE92" s="103" t="s">
        <v>40</v>
      </c>
      <c r="AF92" s="12" t="s">
        <v>28</v>
      </c>
      <c r="AG92" s="67">
        <f t="shared" si="36"/>
        <v>7.38</v>
      </c>
      <c r="AH92" s="12" t="s">
        <v>12</v>
      </c>
      <c r="AI92" s="13">
        <v>1</v>
      </c>
      <c r="AJ92" s="14">
        <v>39904</v>
      </c>
      <c r="AK92" s="70"/>
      <c r="AL92" s="12"/>
      <c r="AM92" s="12"/>
      <c r="AN92" s="104" t="str">
        <f t="shared" si="34"/>
        <v>Fuel 1</v>
      </c>
      <c r="AQ92" s="68" t="s">
        <v>4</v>
      </c>
      <c r="AR92" s="133" t="s">
        <v>85</v>
      </c>
      <c r="AS92" s="123" t="s">
        <v>69</v>
      </c>
      <c r="AT92" s="125">
        <f t="shared" si="33"/>
        <v>1.36</v>
      </c>
      <c r="AU92" s="123" t="s">
        <v>12</v>
      </c>
      <c r="AV92" s="127">
        <v>1</v>
      </c>
      <c r="AW92" s="128">
        <v>39995</v>
      </c>
      <c r="AX92" s="68"/>
      <c r="AY92" s="68"/>
      <c r="AZ92" s="68"/>
      <c r="BA92" s="134" t="str">
        <f t="shared" ref="BA92:BA171" si="37">scen</f>
        <v>Fuel 1</v>
      </c>
      <c r="BB92" s="120"/>
      <c r="BC92" s="120"/>
      <c r="BD92" s="12"/>
      <c r="BE92" s="67"/>
      <c r="BF92" s="12"/>
      <c r="BG92" s="13"/>
      <c r="BH92" s="14"/>
      <c r="BI92" s="15"/>
      <c r="BJ92" s="12"/>
      <c r="BK92" s="12"/>
      <c r="BL92" s="12"/>
    </row>
    <row r="93" spans="2:64" ht="18.75" thickBot="1">
      <c r="B93" s="55" t="s">
        <v>81</v>
      </c>
      <c r="C93" s="56"/>
      <c r="D93" s="56"/>
      <c r="E93" s="56"/>
      <c r="F93" s="56"/>
      <c r="G93" s="56"/>
      <c r="H93" s="56"/>
      <c r="I93" s="57"/>
      <c r="W93"/>
      <c r="X93"/>
      <c r="Y93"/>
      <c r="AE93" s="103" t="s">
        <v>40</v>
      </c>
      <c r="AF93" s="12" t="s">
        <v>28</v>
      </c>
      <c r="AG93" s="67">
        <f t="shared" si="36"/>
        <v>7.38</v>
      </c>
      <c r="AH93" s="12" t="s">
        <v>12</v>
      </c>
      <c r="AI93" s="13">
        <v>1</v>
      </c>
      <c r="AJ93" s="14">
        <v>39995</v>
      </c>
      <c r="AK93" s="70"/>
      <c r="AL93" s="12"/>
      <c r="AM93" s="12"/>
      <c r="AN93" s="104" t="str">
        <f t="shared" si="34"/>
        <v>Fuel 1</v>
      </c>
      <c r="AQ93" s="68" t="s">
        <v>7</v>
      </c>
      <c r="AR93" s="105" t="s">
        <v>86</v>
      </c>
      <c r="AS93" s="123" t="s">
        <v>69</v>
      </c>
      <c r="AT93" s="69">
        <f t="shared" si="33"/>
        <v>1.07</v>
      </c>
      <c r="AU93" s="123" t="s">
        <v>12</v>
      </c>
      <c r="AV93" s="127">
        <v>1</v>
      </c>
      <c r="AW93" s="128">
        <v>39995</v>
      </c>
      <c r="AX93" s="68"/>
      <c r="AY93" s="68"/>
      <c r="AZ93" s="68"/>
      <c r="BA93" s="134" t="str">
        <f t="shared" si="37"/>
        <v>Fuel 1</v>
      </c>
      <c r="BB93" s="120"/>
      <c r="BC93" s="120"/>
      <c r="BD93" s="12"/>
      <c r="BE93" s="67"/>
      <c r="BF93" s="12"/>
      <c r="BG93" s="13"/>
      <c r="BH93" s="14"/>
      <c r="BI93" s="15"/>
      <c r="BJ93" s="12"/>
      <c r="BK93" s="12"/>
      <c r="BL93" s="12"/>
    </row>
    <row r="94" spans="2:64">
      <c r="B94" s="171" t="s">
        <v>0</v>
      </c>
      <c r="C94" s="163" t="s">
        <v>67</v>
      </c>
      <c r="D94" s="173"/>
      <c r="E94" s="163" t="s">
        <v>15</v>
      </c>
      <c r="F94" s="173"/>
      <c r="G94" s="176" t="s">
        <v>16</v>
      </c>
      <c r="H94" s="176" t="s">
        <v>70</v>
      </c>
      <c r="I94" s="4" t="s">
        <v>13</v>
      </c>
      <c r="W94"/>
      <c r="X94"/>
      <c r="Y94"/>
      <c r="AE94" s="103" t="s">
        <v>40</v>
      </c>
      <c r="AF94" s="12" t="s">
        <v>28</v>
      </c>
      <c r="AG94" s="67">
        <f t="shared" si="36"/>
        <v>6.2</v>
      </c>
      <c r="AH94" s="12" t="s">
        <v>12</v>
      </c>
      <c r="AI94" s="13">
        <v>1</v>
      </c>
      <c r="AJ94" s="14">
        <v>40087</v>
      </c>
      <c r="AK94" s="70"/>
      <c r="AL94" s="12"/>
      <c r="AM94" s="12"/>
      <c r="AN94" s="104" t="str">
        <f t="shared" si="34"/>
        <v>Fuel 1</v>
      </c>
      <c r="AQ94" s="68" t="s">
        <v>6</v>
      </c>
      <c r="AR94" s="105" t="s">
        <v>87</v>
      </c>
      <c r="AS94" s="123" t="s">
        <v>69</v>
      </c>
      <c r="AT94" s="69">
        <f t="shared" si="33"/>
        <v>0.81</v>
      </c>
      <c r="AU94" s="123" t="s">
        <v>12</v>
      </c>
      <c r="AV94" s="127">
        <v>1</v>
      </c>
      <c r="AW94" s="128">
        <v>39995</v>
      </c>
      <c r="AX94" s="68"/>
      <c r="AY94" s="68"/>
      <c r="AZ94" s="68"/>
      <c r="BA94" s="134" t="str">
        <f t="shared" si="37"/>
        <v>Fuel 1</v>
      </c>
      <c r="BB94" s="120"/>
      <c r="BC94" s="120"/>
      <c r="BD94" s="12"/>
      <c r="BE94" s="67"/>
      <c r="BF94" s="12"/>
      <c r="BG94" s="13"/>
      <c r="BH94" s="14"/>
      <c r="BL94" s="12"/>
    </row>
    <row r="95" spans="2:64">
      <c r="B95" s="185"/>
      <c r="C95" s="187"/>
      <c r="D95" s="188"/>
      <c r="E95" s="187"/>
      <c r="F95" s="188"/>
      <c r="G95" s="186"/>
      <c r="H95" s="186"/>
      <c r="I95" s="90"/>
      <c r="W95"/>
      <c r="X95"/>
      <c r="Y95"/>
      <c r="AE95" s="103" t="s">
        <v>40</v>
      </c>
      <c r="AF95" s="12" t="s">
        <v>28</v>
      </c>
      <c r="AG95" s="67">
        <f>ROUND(AB42,$AG$2)</f>
        <v>6.8</v>
      </c>
      <c r="AH95" s="12" t="s">
        <v>12</v>
      </c>
      <c r="AI95" s="13">
        <v>1</v>
      </c>
      <c r="AJ95" s="14">
        <v>40179</v>
      </c>
      <c r="AK95" s="70"/>
      <c r="AL95" s="12"/>
      <c r="AM95" s="12"/>
      <c r="AN95" s="104" t="str">
        <f t="shared" si="34"/>
        <v>Fuel 1</v>
      </c>
      <c r="AQ95" s="68" t="s">
        <v>5</v>
      </c>
      <c r="AR95" s="105" t="s">
        <v>88</v>
      </c>
      <c r="AS95" s="123" t="s">
        <v>69</v>
      </c>
      <c r="AT95" s="69">
        <f t="shared" si="33"/>
        <v>1.1200000000000001</v>
      </c>
      <c r="AU95" s="123" t="s">
        <v>12</v>
      </c>
      <c r="AV95" s="127">
        <v>1</v>
      </c>
      <c r="AW95" s="128">
        <v>39995</v>
      </c>
      <c r="AX95" s="68"/>
      <c r="AY95" s="68"/>
      <c r="AZ95" s="68"/>
      <c r="BA95" s="134" t="str">
        <f t="shared" si="37"/>
        <v>Fuel 1</v>
      </c>
      <c r="BB95" s="120"/>
      <c r="BC95" s="120"/>
      <c r="BD95" s="12"/>
      <c r="BE95" s="67"/>
      <c r="BF95" s="12"/>
      <c r="BG95" s="13"/>
      <c r="BH95" s="14"/>
      <c r="BL95" s="12"/>
    </row>
    <row r="96" spans="2:64">
      <c r="B96" s="185"/>
      <c r="C96" s="187"/>
      <c r="D96" s="188"/>
      <c r="E96" s="187"/>
      <c r="F96" s="188"/>
      <c r="G96" s="186"/>
      <c r="H96" s="186"/>
      <c r="I96" s="90"/>
      <c r="W96"/>
      <c r="X96"/>
      <c r="Y96"/>
      <c r="AE96" s="103" t="s">
        <v>40</v>
      </c>
      <c r="AF96" s="12" t="s">
        <v>28</v>
      </c>
      <c r="AG96" s="67">
        <f>ROUND(AB43,$AG$2)</f>
        <v>5.96</v>
      </c>
      <c r="AH96" s="12" t="s">
        <v>12</v>
      </c>
      <c r="AI96" s="13">
        <v>1</v>
      </c>
      <c r="AJ96" s="14">
        <v>40269</v>
      </c>
      <c r="AK96" s="70"/>
      <c r="AL96" s="12"/>
      <c r="AM96" s="12"/>
      <c r="AN96" s="104" t="str">
        <f t="shared" si="34"/>
        <v>Fuel 1</v>
      </c>
      <c r="AQ96" s="68" t="s">
        <v>4</v>
      </c>
      <c r="AR96" s="133" t="s">
        <v>36</v>
      </c>
      <c r="AS96" s="123" t="s">
        <v>69</v>
      </c>
      <c r="AT96" s="125">
        <f t="shared" si="33"/>
        <v>1.36</v>
      </c>
      <c r="AU96" s="123" t="s">
        <v>12</v>
      </c>
      <c r="AV96" s="127">
        <v>1</v>
      </c>
      <c r="AW96" s="128">
        <v>39995</v>
      </c>
      <c r="AX96" s="70"/>
      <c r="AY96" s="123"/>
      <c r="AZ96" s="123"/>
      <c r="BA96" s="134" t="str">
        <f t="shared" si="37"/>
        <v>Fuel 1</v>
      </c>
      <c r="BB96" s="120"/>
      <c r="BC96" s="120"/>
      <c r="BD96" s="12"/>
      <c r="BE96" s="67"/>
      <c r="BF96" s="12"/>
      <c r="BG96" s="13"/>
      <c r="BH96" s="14"/>
      <c r="BL96" s="12"/>
    </row>
    <row r="97" spans="2:64">
      <c r="B97" s="185"/>
      <c r="C97" s="187"/>
      <c r="D97" s="188"/>
      <c r="E97" s="187"/>
      <c r="F97" s="188"/>
      <c r="G97" s="186"/>
      <c r="H97" s="186"/>
      <c r="I97" s="90"/>
      <c r="W97"/>
      <c r="X97"/>
      <c r="Y97"/>
      <c r="AE97" s="103" t="s">
        <v>40</v>
      </c>
      <c r="AF97" s="12" t="s">
        <v>28</v>
      </c>
      <c r="AG97" s="67">
        <f>ROUND(AB44,$AG$2)</f>
        <v>5.6</v>
      </c>
      <c r="AH97" s="12" t="s">
        <v>12</v>
      </c>
      <c r="AI97" s="13">
        <v>1</v>
      </c>
      <c r="AJ97" s="14">
        <v>40360</v>
      </c>
      <c r="AK97" s="70"/>
      <c r="AL97" s="12"/>
      <c r="AM97" s="12"/>
      <c r="AN97" s="104" t="str">
        <f t="shared" si="34"/>
        <v>Fuel 1</v>
      </c>
      <c r="AQ97" s="68" t="s">
        <v>7</v>
      </c>
      <c r="AR97" s="133" t="s">
        <v>37</v>
      </c>
      <c r="AS97" s="123" t="s">
        <v>69</v>
      </c>
      <c r="AT97" s="125">
        <f t="shared" si="33"/>
        <v>1.07</v>
      </c>
      <c r="AU97" s="123" t="s">
        <v>12</v>
      </c>
      <c r="AV97" s="127">
        <v>1</v>
      </c>
      <c r="AW97" s="128">
        <v>39995</v>
      </c>
      <c r="AX97" s="70"/>
      <c r="AY97" s="123"/>
      <c r="AZ97" s="123"/>
      <c r="BA97" s="134" t="str">
        <f t="shared" si="37"/>
        <v>Fuel 1</v>
      </c>
      <c r="BB97" s="120"/>
      <c r="BC97" s="120"/>
      <c r="BD97" s="12"/>
      <c r="BE97" s="67"/>
      <c r="BF97" s="12"/>
      <c r="BG97" s="13"/>
      <c r="BH97" s="14"/>
      <c r="BL97" s="12"/>
    </row>
    <row r="98" spans="2:64">
      <c r="B98" s="185"/>
      <c r="C98" s="187"/>
      <c r="D98" s="188"/>
      <c r="E98" s="187"/>
      <c r="F98" s="188"/>
      <c r="G98" s="186"/>
      <c r="H98" s="186"/>
      <c r="I98" s="90"/>
      <c r="W98"/>
      <c r="X98"/>
      <c r="Y98"/>
      <c r="AE98" s="103" t="s">
        <v>40</v>
      </c>
      <c r="AF98" s="12" t="s">
        <v>28</v>
      </c>
      <c r="AG98" s="67">
        <f>ROUND(AB45,$AG$2)</f>
        <v>5.6</v>
      </c>
      <c r="AH98" s="12" t="s">
        <v>12</v>
      </c>
      <c r="AI98" s="13">
        <v>1</v>
      </c>
      <c r="AJ98" s="14">
        <v>40452</v>
      </c>
      <c r="AK98" s="70"/>
      <c r="AL98" s="12"/>
      <c r="AM98" s="12"/>
      <c r="AN98" s="104" t="str">
        <f t="shared" si="34"/>
        <v>Fuel 1</v>
      </c>
      <c r="AQ98" s="68" t="s">
        <v>6</v>
      </c>
      <c r="AR98" s="133" t="s">
        <v>40</v>
      </c>
      <c r="AS98" s="123" t="s">
        <v>69</v>
      </c>
      <c r="AT98" s="125">
        <f t="shared" si="33"/>
        <v>0.81</v>
      </c>
      <c r="AU98" s="123" t="s">
        <v>12</v>
      </c>
      <c r="AV98" s="127">
        <v>1</v>
      </c>
      <c r="AW98" s="128">
        <v>39995</v>
      </c>
      <c r="AX98" s="70"/>
      <c r="AY98" s="123"/>
      <c r="AZ98" s="123"/>
      <c r="BA98" s="134" t="str">
        <f t="shared" si="37"/>
        <v>Fuel 1</v>
      </c>
      <c r="BB98" s="120"/>
      <c r="BC98" s="120"/>
      <c r="BD98" s="12"/>
      <c r="BE98" s="67"/>
      <c r="BF98" s="12"/>
      <c r="BG98" s="13"/>
      <c r="BH98" s="14"/>
      <c r="BL98" s="12"/>
    </row>
    <row r="99" spans="2:64" ht="13.5" thickBot="1">
      <c r="B99" s="172"/>
      <c r="C99" s="174"/>
      <c r="D99" s="175"/>
      <c r="E99" s="174"/>
      <c r="F99" s="175"/>
      <c r="G99" s="177"/>
      <c r="H99" s="177"/>
      <c r="I99" s="5" t="s">
        <v>12</v>
      </c>
      <c r="W99"/>
      <c r="X99"/>
      <c r="Y99"/>
      <c r="AE99" s="103" t="s">
        <v>43</v>
      </c>
      <c r="AF99" s="12" t="s">
        <v>28</v>
      </c>
      <c r="AG99" s="67">
        <f t="shared" ref="AG99:AG107" si="38">ROUND(AB46,$AG$2)</f>
        <v>9.43</v>
      </c>
      <c r="AH99" s="12" t="s">
        <v>12</v>
      </c>
      <c r="AI99" s="13">
        <v>1</v>
      </c>
      <c r="AJ99" s="14">
        <v>39356</v>
      </c>
      <c r="AK99" s="70"/>
      <c r="AL99" s="12"/>
      <c r="AM99" s="12"/>
      <c r="AN99" s="104" t="str">
        <f t="shared" si="34"/>
        <v>Fuel 1</v>
      </c>
      <c r="AQ99" s="68" t="s">
        <v>5</v>
      </c>
      <c r="AR99" s="133" t="s">
        <v>43</v>
      </c>
      <c r="AS99" s="123" t="s">
        <v>69</v>
      </c>
      <c r="AT99" s="125">
        <f t="shared" si="33"/>
        <v>1.1200000000000001</v>
      </c>
      <c r="AU99" s="123" t="s">
        <v>12</v>
      </c>
      <c r="AV99" s="127">
        <v>1</v>
      </c>
      <c r="AW99" s="128">
        <v>39995</v>
      </c>
      <c r="AX99" s="68"/>
      <c r="AY99" s="68"/>
      <c r="AZ99" s="68"/>
      <c r="BA99" s="134" t="str">
        <f t="shared" si="37"/>
        <v>Fuel 1</v>
      </c>
      <c r="BB99" s="120"/>
      <c r="BC99" s="120"/>
      <c r="BD99" s="12"/>
      <c r="BE99" s="67"/>
      <c r="BF99" s="12"/>
      <c r="BG99" s="13"/>
      <c r="BH99" s="14"/>
      <c r="BL99" s="12"/>
    </row>
    <row r="100" spans="2:64" ht="13.5" thickBot="1">
      <c r="B100" s="6" t="s">
        <v>4</v>
      </c>
      <c r="C100" s="35">
        <v>14.5</v>
      </c>
      <c r="D100" s="16" t="s">
        <v>11</v>
      </c>
      <c r="E100" s="33">
        <v>9.4600000000000004E-2</v>
      </c>
      <c r="F100" s="7" t="s">
        <v>14</v>
      </c>
      <c r="G100" s="37">
        <v>0.99</v>
      </c>
      <c r="H100" s="37">
        <v>1</v>
      </c>
      <c r="I100" s="39">
        <f>C100*E100*G100*H100</f>
        <v>1.3579830000000002</v>
      </c>
      <c r="W100"/>
      <c r="X100"/>
      <c r="Y100"/>
      <c r="AE100" s="103" t="s">
        <v>43</v>
      </c>
      <c r="AF100" s="12" t="s">
        <v>28</v>
      </c>
      <c r="AG100" s="67">
        <f t="shared" si="38"/>
        <v>9.43</v>
      </c>
      <c r="AH100" s="12" t="s">
        <v>12</v>
      </c>
      <c r="AI100" s="13">
        <v>1</v>
      </c>
      <c r="AJ100" s="14">
        <v>39448</v>
      </c>
      <c r="AK100" s="68"/>
      <c r="AL100" s="68"/>
      <c r="AM100" s="68"/>
      <c r="AN100" s="104" t="str">
        <f t="shared" si="34"/>
        <v>Fuel 1</v>
      </c>
      <c r="AQ100" s="68" t="s">
        <v>4</v>
      </c>
      <c r="AR100" s="105" t="s">
        <v>51</v>
      </c>
      <c r="AS100" s="123" t="s">
        <v>69</v>
      </c>
      <c r="AT100" s="125">
        <f t="shared" si="33"/>
        <v>1.36</v>
      </c>
      <c r="AU100" s="123" t="s">
        <v>12</v>
      </c>
      <c r="AV100" s="127">
        <v>1</v>
      </c>
      <c r="AW100" s="128">
        <v>39995</v>
      </c>
      <c r="AX100" s="68"/>
      <c r="AY100" s="68"/>
      <c r="AZ100" s="68"/>
      <c r="BA100" s="134" t="str">
        <f t="shared" si="37"/>
        <v>Fuel 1</v>
      </c>
      <c r="BB100" s="120"/>
      <c r="BC100" s="120"/>
      <c r="BD100" s="12"/>
      <c r="BE100" s="67"/>
      <c r="BF100" s="12"/>
      <c r="BG100" s="13"/>
      <c r="BH100" s="14"/>
      <c r="BL100" s="12"/>
    </row>
    <row r="101" spans="2:64" ht="13.5" thickBot="1">
      <c r="B101" s="6" t="s">
        <v>7</v>
      </c>
      <c r="C101" s="35">
        <v>14.5</v>
      </c>
      <c r="D101" s="16" t="s">
        <v>11</v>
      </c>
      <c r="E101" s="34">
        <v>7.4099999999999999E-2</v>
      </c>
      <c r="F101" s="36" t="s">
        <v>14</v>
      </c>
      <c r="G101" s="38">
        <v>0.995</v>
      </c>
      <c r="H101" s="38">
        <v>1</v>
      </c>
      <c r="I101" s="39">
        <f>C101*E101*G101*H101</f>
        <v>1.0690777499999999</v>
      </c>
      <c r="W101"/>
      <c r="X101"/>
      <c r="Y101"/>
      <c r="AE101" s="103" t="s">
        <v>43</v>
      </c>
      <c r="AF101" s="12" t="s">
        <v>28</v>
      </c>
      <c r="AG101" s="67">
        <f t="shared" si="38"/>
        <v>9.43</v>
      </c>
      <c r="AH101" s="12" t="s">
        <v>12</v>
      </c>
      <c r="AI101" s="13">
        <v>1</v>
      </c>
      <c r="AJ101" s="14">
        <v>39539</v>
      </c>
      <c r="AK101" s="68"/>
      <c r="AL101" s="68"/>
      <c r="AM101" s="68"/>
      <c r="AN101" s="104" t="str">
        <f t="shared" si="34"/>
        <v>Fuel 1</v>
      </c>
      <c r="AQ101" s="68" t="s">
        <v>7</v>
      </c>
      <c r="AR101" s="105" t="s">
        <v>52</v>
      </c>
      <c r="AS101" s="123" t="s">
        <v>69</v>
      </c>
      <c r="AT101" s="125">
        <f t="shared" si="33"/>
        <v>1.07</v>
      </c>
      <c r="AU101" s="123" t="s">
        <v>12</v>
      </c>
      <c r="AV101" s="127">
        <v>1</v>
      </c>
      <c r="AW101" s="128">
        <v>39995</v>
      </c>
      <c r="AX101" s="68"/>
      <c r="AY101" s="68"/>
      <c r="AZ101" s="68"/>
      <c r="BA101" s="134" t="str">
        <f t="shared" si="37"/>
        <v>Fuel 1</v>
      </c>
      <c r="BB101" s="120"/>
      <c r="BC101" s="120"/>
      <c r="BD101" s="12"/>
      <c r="BE101" s="67"/>
      <c r="BF101" s="12"/>
      <c r="BG101" s="13"/>
      <c r="BH101" s="14"/>
      <c r="BL101" s="12"/>
    </row>
    <row r="102" spans="2:64" ht="13.5" thickBot="1">
      <c r="B102" s="6" t="s">
        <v>6</v>
      </c>
      <c r="C102" s="35">
        <v>14.5</v>
      </c>
      <c r="D102" s="16" t="s">
        <v>11</v>
      </c>
      <c r="E102" s="33">
        <v>5.6099999999999997E-2</v>
      </c>
      <c r="F102" s="7" t="s">
        <v>14</v>
      </c>
      <c r="G102" s="37">
        <v>0.995</v>
      </c>
      <c r="H102" s="37">
        <v>1</v>
      </c>
      <c r="I102" s="39">
        <f>C102*E102*G102*H102</f>
        <v>0.80938275000000004</v>
      </c>
      <c r="W102"/>
      <c r="X102"/>
      <c r="Y102"/>
      <c r="AE102" s="103" t="s">
        <v>43</v>
      </c>
      <c r="AF102" s="12" t="s">
        <v>28</v>
      </c>
      <c r="AG102" s="67">
        <f t="shared" si="38"/>
        <v>9.43</v>
      </c>
      <c r="AH102" s="12" t="s">
        <v>12</v>
      </c>
      <c r="AI102" s="13">
        <v>1</v>
      </c>
      <c r="AJ102" s="14">
        <v>39630</v>
      </c>
      <c r="AK102" s="68"/>
      <c r="AL102" s="68"/>
      <c r="AM102" s="68"/>
      <c r="AN102" s="104" t="str">
        <f t="shared" si="34"/>
        <v>Fuel 1</v>
      </c>
      <c r="AQ102" s="68" t="s">
        <v>6</v>
      </c>
      <c r="AR102" s="105" t="s">
        <v>53</v>
      </c>
      <c r="AS102" s="123" t="s">
        <v>69</v>
      </c>
      <c r="AT102" s="125">
        <f t="shared" si="33"/>
        <v>0.81</v>
      </c>
      <c r="AU102" s="123" t="s">
        <v>12</v>
      </c>
      <c r="AV102" s="127">
        <v>1</v>
      </c>
      <c r="AW102" s="128">
        <v>39995</v>
      </c>
      <c r="AX102" s="68"/>
      <c r="AY102" s="68"/>
      <c r="AZ102" s="68"/>
      <c r="BA102" s="134" t="str">
        <f t="shared" si="37"/>
        <v>Fuel 1</v>
      </c>
      <c r="BB102" s="120"/>
      <c r="BC102" s="120"/>
      <c r="BD102" s="12"/>
      <c r="BE102" s="67"/>
      <c r="BF102" s="12"/>
      <c r="BG102" s="13"/>
      <c r="BH102" s="14"/>
      <c r="BL102" s="12"/>
    </row>
    <row r="103" spans="2:64" ht="13.5" thickBot="1">
      <c r="B103" s="6" t="s">
        <v>5</v>
      </c>
      <c r="C103" s="35">
        <v>14.5</v>
      </c>
      <c r="D103" s="16" t="s">
        <v>11</v>
      </c>
      <c r="E103" s="34">
        <v>7.7399999999999997E-2</v>
      </c>
      <c r="F103" s="36" t="s">
        <v>14</v>
      </c>
      <c r="G103" s="38">
        <v>0.995</v>
      </c>
      <c r="H103" s="38">
        <v>1</v>
      </c>
      <c r="I103" s="39">
        <f>C103*E103*G103*H103</f>
        <v>1.1166884999999998</v>
      </c>
      <c r="W103"/>
      <c r="X103"/>
      <c r="Y103"/>
      <c r="AE103" s="103" t="s">
        <v>43</v>
      </c>
      <c r="AF103" s="12" t="s">
        <v>28</v>
      </c>
      <c r="AG103" s="67">
        <f t="shared" si="38"/>
        <v>9.43</v>
      </c>
      <c r="AH103" s="12" t="s">
        <v>12</v>
      </c>
      <c r="AI103" s="13">
        <v>1</v>
      </c>
      <c r="AJ103" s="14">
        <v>39722</v>
      </c>
      <c r="AK103" s="68"/>
      <c r="AL103" s="68"/>
      <c r="AM103" s="68"/>
      <c r="AN103" s="104" t="str">
        <f t="shared" si="34"/>
        <v>Fuel 1</v>
      </c>
      <c r="AQ103" s="68" t="s">
        <v>5</v>
      </c>
      <c r="AR103" s="105" t="s">
        <v>54</v>
      </c>
      <c r="AS103" s="123" t="s">
        <v>69</v>
      </c>
      <c r="AT103" s="125">
        <f t="shared" si="33"/>
        <v>1.1200000000000001</v>
      </c>
      <c r="AU103" s="123" t="s">
        <v>12</v>
      </c>
      <c r="AV103" s="127">
        <v>1</v>
      </c>
      <c r="AW103" s="128">
        <v>39995</v>
      </c>
      <c r="AX103" s="68"/>
      <c r="AY103" s="68"/>
      <c r="AZ103" s="68"/>
      <c r="BA103" s="134" t="str">
        <f t="shared" si="37"/>
        <v>Fuel 1</v>
      </c>
      <c r="BB103" s="120"/>
      <c r="BC103" s="120"/>
      <c r="BD103" s="12"/>
      <c r="BE103" s="67"/>
      <c r="BF103" s="12"/>
      <c r="BG103" s="13"/>
      <c r="BH103" s="14"/>
      <c r="BL103" s="12"/>
    </row>
    <row r="104" spans="2:64" ht="13.5" thickBot="1">
      <c r="B104" s="6" t="s">
        <v>8</v>
      </c>
      <c r="C104" s="35">
        <v>14.5</v>
      </c>
      <c r="D104" s="16" t="s">
        <v>11</v>
      </c>
      <c r="E104" s="33">
        <v>0.106</v>
      </c>
      <c r="F104" s="7" t="s">
        <v>14</v>
      </c>
      <c r="G104" s="37">
        <v>0.99</v>
      </c>
      <c r="H104" s="37">
        <v>1</v>
      </c>
      <c r="I104" s="39">
        <f>IF(Peat_zero="Yes",0,C104*E104*G104*H104)</f>
        <v>0</v>
      </c>
      <c r="W104"/>
      <c r="X104"/>
      <c r="Y104"/>
      <c r="AE104" s="103" t="s">
        <v>43</v>
      </c>
      <c r="AF104" s="12" t="s">
        <v>28</v>
      </c>
      <c r="AG104" s="67">
        <f t="shared" si="38"/>
        <v>9.43</v>
      </c>
      <c r="AH104" s="12" t="s">
        <v>12</v>
      </c>
      <c r="AI104" s="13">
        <v>1</v>
      </c>
      <c r="AJ104" s="14">
        <v>39814</v>
      </c>
      <c r="AK104" s="68"/>
      <c r="AL104" s="68"/>
      <c r="AM104" s="68"/>
      <c r="AN104" s="104" t="str">
        <f t="shared" si="34"/>
        <v>Fuel 1</v>
      </c>
      <c r="AQ104" s="68" t="s">
        <v>4</v>
      </c>
      <c r="AR104" s="133" t="s">
        <v>85</v>
      </c>
      <c r="AS104" s="123" t="s">
        <v>69</v>
      </c>
      <c r="AT104" s="125">
        <f t="shared" si="33"/>
        <v>1.36</v>
      </c>
      <c r="AU104" s="123" t="s">
        <v>12</v>
      </c>
      <c r="AV104" s="127">
        <v>1</v>
      </c>
      <c r="AW104" s="128">
        <v>40087</v>
      </c>
      <c r="AX104" s="68"/>
      <c r="AY104" s="68"/>
      <c r="AZ104" s="68"/>
      <c r="BA104" s="134" t="str">
        <f t="shared" si="37"/>
        <v>Fuel 1</v>
      </c>
      <c r="BB104" s="120"/>
      <c r="BC104" s="120"/>
      <c r="BD104" s="12"/>
      <c r="BE104" s="67"/>
      <c r="BF104" s="12"/>
      <c r="BG104" s="13"/>
      <c r="BH104" s="14"/>
      <c r="BL104" s="12"/>
    </row>
    <row r="105" spans="2:64">
      <c r="G105" s="2"/>
      <c r="H105" s="2"/>
      <c r="I105" s="2"/>
      <c r="W105"/>
      <c r="X105"/>
      <c r="Y105"/>
      <c r="AE105" s="103" t="s">
        <v>43</v>
      </c>
      <c r="AF105" s="12" t="s">
        <v>28</v>
      </c>
      <c r="AG105" s="67">
        <f t="shared" si="38"/>
        <v>9.43</v>
      </c>
      <c r="AH105" s="12" t="s">
        <v>12</v>
      </c>
      <c r="AI105" s="13">
        <v>1</v>
      </c>
      <c r="AJ105" s="14">
        <v>39904</v>
      </c>
      <c r="AK105" s="68"/>
      <c r="AL105" s="68"/>
      <c r="AM105" s="68"/>
      <c r="AN105" s="104" t="str">
        <f t="shared" si="34"/>
        <v>Fuel 1</v>
      </c>
      <c r="AQ105" s="68" t="s">
        <v>7</v>
      </c>
      <c r="AR105" s="105" t="s">
        <v>86</v>
      </c>
      <c r="AS105" s="123" t="s">
        <v>69</v>
      </c>
      <c r="AT105" s="69">
        <f t="shared" si="33"/>
        <v>1.07</v>
      </c>
      <c r="AU105" s="123" t="s">
        <v>12</v>
      </c>
      <c r="AV105" s="127">
        <v>1</v>
      </c>
      <c r="AW105" s="128">
        <v>40087</v>
      </c>
      <c r="AX105" s="68"/>
      <c r="AY105" s="68"/>
      <c r="AZ105" s="68"/>
      <c r="BA105" s="134" t="str">
        <f t="shared" si="37"/>
        <v>Fuel 1</v>
      </c>
      <c r="BB105" s="120"/>
      <c r="BC105" s="120"/>
      <c r="BD105" s="12"/>
      <c r="BE105" s="67"/>
      <c r="BF105" s="12"/>
      <c r="BG105" s="13"/>
      <c r="BH105" s="14"/>
      <c r="BL105" s="12"/>
    </row>
    <row r="106" spans="2:64" ht="13.5" thickBot="1">
      <c r="G106" s="2"/>
      <c r="H106" s="2"/>
      <c r="I106" s="2"/>
      <c r="W106"/>
      <c r="X106"/>
      <c r="Y106"/>
      <c r="AE106" s="103" t="s">
        <v>43</v>
      </c>
      <c r="AF106" s="12" t="s">
        <v>28</v>
      </c>
      <c r="AG106" s="67">
        <f t="shared" si="38"/>
        <v>9.43</v>
      </c>
      <c r="AH106" s="12" t="s">
        <v>12</v>
      </c>
      <c r="AI106" s="13">
        <v>1</v>
      </c>
      <c r="AJ106" s="14">
        <v>39995</v>
      </c>
      <c r="AK106" s="68"/>
      <c r="AL106" s="68"/>
      <c r="AM106" s="68"/>
      <c r="AN106" s="104" t="str">
        <f t="shared" si="34"/>
        <v>Fuel 1</v>
      </c>
      <c r="AQ106" s="68" t="s">
        <v>6</v>
      </c>
      <c r="AR106" s="105" t="s">
        <v>87</v>
      </c>
      <c r="AS106" s="123" t="s">
        <v>69</v>
      </c>
      <c r="AT106" s="69">
        <f t="shared" si="33"/>
        <v>0.81</v>
      </c>
      <c r="AU106" s="123" t="s">
        <v>12</v>
      </c>
      <c r="AV106" s="127">
        <v>1</v>
      </c>
      <c r="AW106" s="128">
        <v>40087</v>
      </c>
      <c r="AX106" s="68"/>
      <c r="AY106" s="68"/>
      <c r="AZ106" s="68"/>
      <c r="BA106" s="134" t="str">
        <f t="shared" si="37"/>
        <v>Fuel 1</v>
      </c>
      <c r="BB106" s="120"/>
      <c r="BC106" s="120"/>
      <c r="BD106" s="120"/>
      <c r="BE106" s="120"/>
    </row>
    <row r="107" spans="2:64" ht="18.75" thickBot="1">
      <c r="B107" s="55" t="s">
        <v>125</v>
      </c>
      <c r="C107" s="56"/>
      <c r="D107" s="56"/>
      <c r="E107" s="56"/>
      <c r="F107" s="56"/>
      <c r="G107" s="56"/>
      <c r="H107" s="56"/>
      <c r="I107" s="57"/>
      <c r="W107"/>
      <c r="X107"/>
      <c r="Y107"/>
      <c r="AE107" s="103" t="s">
        <v>43</v>
      </c>
      <c r="AF107" s="12" t="s">
        <v>28</v>
      </c>
      <c r="AG107" s="67">
        <f t="shared" si="38"/>
        <v>6.57</v>
      </c>
      <c r="AH107" s="12" t="s">
        <v>12</v>
      </c>
      <c r="AI107" s="13">
        <v>1</v>
      </c>
      <c r="AJ107" s="14">
        <v>40087</v>
      </c>
      <c r="AK107" s="68"/>
      <c r="AL107" s="68"/>
      <c r="AM107" s="68"/>
      <c r="AN107" s="104" t="str">
        <f t="shared" si="34"/>
        <v>Fuel 1</v>
      </c>
      <c r="AQ107" s="68" t="s">
        <v>5</v>
      </c>
      <c r="AR107" s="105" t="s">
        <v>88</v>
      </c>
      <c r="AS107" s="123" t="s">
        <v>69</v>
      </c>
      <c r="AT107" s="69">
        <f t="shared" si="33"/>
        <v>1.1200000000000001</v>
      </c>
      <c r="AU107" s="123" t="s">
        <v>12</v>
      </c>
      <c r="AV107" s="127">
        <v>1</v>
      </c>
      <c r="AW107" s="128">
        <v>40087</v>
      </c>
      <c r="AX107" s="68"/>
      <c r="AY107" s="68"/>
      <c r="AZ107" s="68"/>
      <c r="BA107" s="134" t="str">
        <f t="shared" si="37"/>
        <v>Fuel 1</v>
      </c>
      <c r="BB107" s="120"/>
      <c r="BC107" s="120"/>
      <c r="BD107" s="120"/>
      <c r="BE107" s="120"/>
    </row>
    <row r="108" spans="2:64" ht="25.5" customHeight="1">
      <c r="B108" s="86" t="s">
        <v>0</v>
      </c>
      <c r="C108" s="163" t="s">
        <v>67</v>
      </c>
      <c r="D108" s="164"/>
      <c r="E108" s="163" t="s">
        <v>15</v>
      </c>
      <c r="F108" s="164"/>
      <c r="G108" s="167" t="s">
        <v>16</v>
      </c>
      <c r="H108" s="167" t="s">
        <v>70</v>
      </c>
      <c r="I108" s="4" t="s">
        <v>13</v>
      </c>
      <c r="W108"/>
      <c r="X108"/>
      <c r="Y108"/>
      <c r="AE108" s="103" t="s">
        <v>43</v>
      </c>
      <c r="AF108" s="12" t="s">
        <v>28</v>
      </c>
      <c r="AG108" s="67">
        <f>ROUND(AB55,$AG$2)</f>
        <v>6.75</v>
      </c>
      <c r="AH108" s="12" t="s">
        <v>12</v>
      </c>
      <c r="AI108" s="13">
        <v>1</v>
      </c>
      <c r="AJ108" s="14">
        <v>40179</v>
      </c>
      <c r="AK108" s="68"/>
      <c r="AL108" s="68"/>
      <c r="AM108" s="68"/>
      <c r="AN108" s="104" t="str">
        <f t="shared" si="34"/>
        <v>Fuel 1</v>
      </c>
      <c r="AQ108" s="68" t="s">
        <v>4</v>
      </c>
      <c r="AR108" s="133" t="s">
        <v>36</v>
      </c>
      <c r="AS108" s="123" t="s">
        <v>69</v>
      </c>
      <c r="AT108" s="125">
        <f t="shared" si="33"/>
        <v>1.36</v>
      </c>
      <c r="AU108" s="123" t="s">
        <v>12</v>
      </c>
      <c r="AV108" s="127">
        <v>1</v>
      </c>
      <c r="AW108" s="128">
        <v>40087</v>
      </c>
      <c r="AX108" s="70"/>
      <c r="AY108" s="123"/>
      <c r="AZ108" s="123"/>
      <c r="BA108" s="134" t="str">
        <f t="shared" si="37"/>
        <v>Fuel 1</v>
      </c>
      <c r="BB108" s="120"/>
      <c r="BC108" s="120"/>
      <c r="BD108" s="120"/>
      <c r="BE108" s="120"/>
    </row>
    <row r="109" spans="2:64" ht="13.5" thickBot="1">
      <c r="B109" s="87"/>
      <c r="C109" s="165"/>
      <c r="D109" s="166"/>
      <c r="E109" s="165"/>
      <c r="F109" s="166"/>
      <c r="G109" s="168"/>
      <c r="H109" s="168"/>
      <c r="I109" s="5" t="s">
        <v>12</v>
      </c>
      <c r="W109"/>
      <c r="X109"/>
      <c r="Y109"/>
      <c r="AE109" s="103" t="s">
        <v>43</v>
      </c>
      <c r="AF109" s="12" t="s">
        <v>28</v>
      </c>
      <c r="AG109" s="67">
        <f>ROUND(AB56,$AG$2)</f>
        <v>7.02</v>
      </c>
      <c r="AH109" s="12" t="s">
        <v>12</v>
      </c>
      <c r="AI109" s="13">
        <v>1</v>
      </c>
      <c r="AJ109" s="14">
        <v>40269</v>
      </c>
      <c r="AK109" s="68"/>
      <c r="AL109" s="68"/>
      <c r="AM109" s="68"/>
      <c r="AN109" s="104" t="str">
        <f t="shared" si="34"/>
        <v>Fuel 1</v>
      </c>
      <c r="AQ109" s="68" t="s">
        <v>7</v>
      </c>
      <c r="AR109" s="133" t="s">
        <v>37</v>
      </c>
      <c r="AS109" s="123" t="s">
        <v>69</v>
      </c>
      <c r="AT109" s="125">
        <f t="shared" si="33"/>
        <v>1.07</v>
      </c>
      <c r="AU109" s="123" t="s">
        <v>12</v>
      </c>
      <c r="AV109" s="127">
        <v>1</v>
      </c>
      <c r="AW109" s="128">
        <v>40087</v>
      </c>
      <c r="AX109" s="70"/>
      <c r="AY109" s="123"/>
      <c r="AZ109" s="123"/>
      <c r="BA109" s="134" t="str">
        <f t="shared" si="37"/>
        <v>Fuel 1</v>
      </c>
      <c r="BB109" s="120"/>
      <c r="BC109" s="120"/>
      <c r="BD109" s="120"/>
      <c r="BE109" s="120"/>
    </row>
    <row r="110" spans="2:64" ht="13.5" thickBot="1">
      <c r="B110" s="6" t="s">
        <v>4</v>
      </c>
      <c r="C110" s="35">
        <v>15.5</v>
      </c>
      <c r="D110" s="16" t="s">
        <v>11</v>
      </c>
      <c r="E110" s="33">
        <v>9.4600000000000004E-2</v>
      </c>
      <c r="F110" s="7" t="s">
        <v>14</v>
      </c>
      <c r="G110" s="37">
        <v>0.99</v>
      </c>
      <c r="H110" s="37">
        <v>1</v>
      </c>
      <c r="I110" s="39">
        <f>C110*E110*G110*H110</f>
        <v>1.4516370000000001</v>
      </c>
      <c r="W110"/>
      <c r="X110"/>
      <c r="Y110"/>
      <c r="AE110" s="103" t="s">
        <v>43</v>
      </c>
      <c r="AF110" s="12" t="s">
        <v>28</v>
      </c>
      <c r="AG110" s="67">
        <f>ROUND(AB57,$AG$2)</f>
        <v>7.02</v>
      </c>
      <c r="AH110" s="12" t="s">
        <v>12</v>
      </c>
      <c r="AI110" s="13">
        <v>1</v>
      </c>
      <c r="AJ110" s="14">
        <v>40360</v>
      </c>
      <c r="AK110" s="68"/>
      <c r="AL110" s="68"/>
      <c r="AM110" s="68"/>
      <c r="AN110" s="104" t="str">
        <f t="shared" si="34"/>
        <v>Fuel 1</v>
      </c>
      <c r="AQ110" s="68" t="s">
        <v>6</v>
      </c>
      <c r="AR110" s="133" t="s">
        <v>40</v>
      </c>
      <c r="AS110" s="123" t="s">
        <v>69</v>
      </c>
      <c r="AT110" s="125">
        <f t="shared" si="33"/>
        <v>0.81</v>
      </c>
      <c r="AU110" s="123" t="s">
        <v>12</v>
      </c>
      <c r="AV110" s="127">
        <v>1</v>
      </c>
      <c r="AW110" s="128">
        <v>40087</v>
      </c>
      <c r="AX110" s="70"/>
      <c r="AY110" s="123"/>
      <c r="AZ110" s="123"/>
      <c r="BA110" s="134" t="str">
        <f t="shared" si="37"/>
        <v>Fuel 1</v>
      </c>
    </row>
    <row r="111" spans="2:64" ht="13.5" thickBot="1">
      <c r="B111" s="6" t="s">
        <v>7</v>
      </c>
      <c r="C111" s="35">
        <v>15.5</v>
      </c>
      <c r="D111" s="16" t="s">
        <v>11</v>
      </c>
      <c r="E111" s="34">
        <v>7.4099999999999999E-2</v>
      </c>
      <c r="F111" s="36" t="s">
        <v>14</v>
      </c>
      <c r="G111" s="38">
        <v>0.995</v>
      </c>
      <c r="H111" s="38">
        <v>1</v>
      </c>
      <c r="I111" s="39">
        <f>C111*E111*G111*H111</f>
        <v>1.1428072499999999</v>
      </c>
      <c r="W111"/>
      <c r="X111"/>
      <c r="Y111"/>
      <c r="AE111" s="103" t="s">
        <v>43</v>
      </c>
      <c r="AF111" s="12" t="s">
        <v>28</v>
      </c>
      <c r="AG111" s="67">
        <f>ROUND(AB58,$AG$2)</f>
        <v>7.02</v>
      </c>
      <c r="AH111" s="12" t="s">
        <v>12</v>
      </c>
      <c r="AI111" s="13">
        <v>1</v>
      </c>
      <c r="AJ111" s="14">
        <v>40452</v>
      </c>
      <c r="AK111" s="68"/>
      <c r="AL111" s="68"/>
      <c r="AM111" s="68"/>
      <c r="AN111" s="104" t="str">
        <f t="shared" si="34"/>
        <v>Fuel 1</v>
      </c>
      <c r="AQ111" s="68" t="s">
        <v>5</v>
      </c>
      <c r="AR111" s="133" t="s">
        <v>43</v>
      </c>
      <c r="AS111" s="123" t="s">
        <v>69</v>
      </c>
      <c r="AT111" s="125">
        <f t="shared" si="33"/>
        <v>1.1200000000000001</v>
      </c>
      <c r="AU111" s="123" t="s">
        <v>12</v>
      </c>
      <c r="AV111" s="127">
        <v>1</v>
      </c>
      <c r="AW111" s="128">
        <v>40087</v>
      </c>
      <c r="AX111" s="68"/>
      <c r="AY111" s="68"/>
      <c r="AZ111" s="68"/>
      <c r="BA111" s="134" t="str">
        <f t="shared" si="37"/>
        <v>Fuel 1</v>
      </c>
      <c r="BB111" s="120"/>
      <c r="BC111" s="120"/>
      <c r="BD111" s="120"/>
      <c r="BE111" s="120"/>
    </row>
    <row r="112" spans="2:64" ht="12.75" customHeight="1" thickBot="1">
      <c r="B112" s="6" t="s">
        <v>6</v>
      </c>
      <c r="C112" s="35">
        <v>15.5</v>
      </c>
      <c r="D112" s="16" t="s">
        <v>11</v>
      </c>
      <c r="E112" s="33">
        <v>5.6099999999999997E-2</v>
      </c>
      <c r="F112" s="7" t="s">
        <v>14</v>
      </c>
      <c r="G112" s="37">
        <v>0.995</v>
      </c>
      <c r="H112" s="37">
        <v>1</v>
      </c>
      <c r="I112" s="39">
        <f>C112*E112*G112*H112</f>
        <v>0.86520224999999995</v>
      </c>
      <c r="W112"/>
      <c r="X112"/>
      <c r="Y112"/>
      <c r="AE112" s="105" t="s">
        <v>51</v>
      </c>
      <c r="AF112" s="12" t="s">
        <v>28</v>
      </c>
      <c r="AG112" s="67">
        <f t="shared" ref="AG112:AG120" si="39">ROUND(AC7,$AG$2)</f>
        <v>3.92</v>
      </c>
      <c r="AH112" s="12" t="s">
        <v>12</v>
      </c>
      <c r="AI112" s="13">
        <v>1</v>
      </c>
      <c r="AJ112" s="14">
        <v>39356</v>
      </c>
      <c r="AK112" s="68"/>
      <c r="AL112" s="68"/>
      <c r="AM112" s="68"/>
      <c r="AN112" s="104" t="str">
        <f t="shared" si="34"/>
        <v>Fuel 1</v>
      </c>
      <c r="AQ112" s="68" t="s">
        <v>4</v>
      </c>
      <c r="AR112" s="105" t="s">
        <v>51</v>
      </c>
      <c r="AS112" s="123" t="s">
        <v>69</v>
      </c>
      <c r="AT112" s="125">
        <f t="shared" si="33"/>
        <v>1.36</v>
      </c>
      <c r="AU112" s="123" t="s">
        <v>12</v>
      </c>
      <c r="AV112" s="127">
        <v>1</v>
      </c>
      <c r="AW112" s="128">
        <v>40087</v>
      </c>
      <c r="AX112" s="68"/>
      <c r="AY112" s="68"/>
      <c r="AZ112" s="68"/>
      <c r="BA112" s="134" t="str">
        <f t="shared" si="37"/>
        <v>Fuel 1</v>
      </c>
      <c r="BB112" s="120"/>
      <c r="BC112" s="120"/>
      <c r="BD112" s="120"/>
      <c r="BE112" s="120"/>
    </row>
    <row r="113" spans="2:57" ht="13.5" thickBot="1">
      <c r="B113" s="6" t="s">
        <v>5</v>
      </c>
      <c r="C113" s="35">
        <v>15.5</v>
      </c>
      <c r="D113" s="16" t="s">
        <v>11</v>
      </c>
      <c r="E113" s="34">
        <v>7.7399999999999997E-2</v>
      </c>
      <c r="F113" s="36" t="s">
        <v>14</v>
      </c>
      <c r="G113" s="38">
        <v>0.995</v>
      </c>
      <c r="H113" s="38">
        <v>1</v>
      </c>
      <c r="I113" s="39">
        <f>C113*E113*G113*H113</f>
        <v>1.1937015</v>
      </c>
      <c r="W113"/>
      <c r="X113"/>
      <c r="Y113"/>
      <c r="AE113" s="105" t="s">
        <v>51</v>
      </c>
      <c r="AF113" s="12" t="s">
        <v>28</v>
      </c>
      <c r="AG113" s="67">
        <f t="shared" si="39"/>
        <v>3.97</v>
      </c>
      <c r="AH113" s="12" t="s">
        <v>12</v>
      </c>
      <c r="AI113" s="13">
        <v>1</v>
      </c>
      <c r="AJ113" s="14">
        <v>39448</v>
      </c>
      <c r="AK113" s="68"/>
      <c r="AL113" s="68"/>
      <c r="AM113" s="68"/>
      <c r="AN113" s="104" t="str">
        <f t="shared" si="34"/>
        <v>Fuel 1</v>
      </c>
      <c r="AQ113" s="68" t="s">
        <v>7</v>
      </c>
      <c r="AR113" s="105" t="s">
        <v>52</v>
      </c>
      <c r="AS113" s="123" t="s">
        <v>69</v>
      </c>
      <c r="AT113" s="125">
        <f t="shared" si="33"/>
        <v>1.07</v>
      </c>
      <c r="AU113" s="123" t="s">
        <v>12</v>
      </c>
      <c r="AV113" s="127">
        <v>1</v>
      </c>
      <c r="AW113" s="128">
        <v>40087</v>
      </c>
      <c r="AX113" s="68"/>
      <c r="AY113" s="68"/>
      <c r="AZ113" s="68"/>
      <c r="BA113" s="134" t="str">
        <f t="shared" si="37"/>
        <v>Fuel 1</v>
      </c>
      <c r="BB113" s="120"/>
      <c r="BC113" s="120"/>
      <c r="BD113" s="120"/>
      <c r="BE113" s="120"/>
    </row>
    <row r="114" spans="2:57" ht="13.5" thickBot="1">
      <c r="B114" s="6" t="s">
        <v>8</v>
      </c>
      <c r="C114" s="35">
        <v>15.5</v>
      </c>
      <c r="D114" s="16" t="s">
        <v>11</v>
      </c>
      <c r="E114" s="33">
        <v>0.106</v>
      </c>
      <c r="F114" s="7" t="s">
        <v>14</v>
      </c>
      <c r="G114" s="37">
        <v>0.99</v>
      </c>
      <c r="H114" s="37">
        <v>1</v>
      </c>
      <c r="I114" s="39">
        <f>IF(Peat_zero="Yes",0,C114*E114*G114*H114)</f>
        <v>0</v>
      </c>
      <c r="W114"/>
      <c r="X114"/>
      <c r="Y114"/>
      <c r="AE114" s="105" t="s">
        <v>51</v>
      </c>
      <c r="AF114" s="12" t="s">
        <v>28</v>
      </c>
      <c r="AG114" s="67">
        <f t="shared" si="39"/>
        <v>3.97</v>
      </c>
      <c r="AH114" s="12" t="s">
        <v>12</v>
      </c>
      <c r="AI114" s="13">
        <v>1</v>
      </c>
      <c r="AJ114" s="14">
        <v>39539</v>
      </c>
      <c r="AK114" s="68"/>
      <c r="AL114" s="68"/>
      <c r="AM114" s="68"/>
      <c r="AN114" s="104" t="str">
        <f t="shared" si="34"/>
        <v>Fuel 1</v>
      </c>
      <c r="AQ114" s="68" t="s">
        <v>6</v>
      </c>
      <c r="AR114" s="105" t="s">
        <v>53</v>
      </c>
      <c r="AS114" s="123" t="s">
        <v>69</v>
      </c>
      <c r="AT114" s="125">
        <f t="shared" si="33"/>
        <v>0.81</v>
      </c>
      <c r="AU114" s="123" t="s">
        <v>12</v>
      </c>
      <c r="AV114" s="127">
        <v>1</v>
      </c>
      <c r="AW114" s="128">
        <v>40087</v>
      </c>
      <c r="AX114" s="68"/>
      <c r="AY114" s="68"/>
      <c r="AZ114" s="68"/>
      <c r="BA114" s="134" t="str">
        <f t="shared" si="37"/>
        <v>Fuel 1</v>
      </c>
      <c r="BB114" s="120"/>
      <c r="BC114" s="120"/>
      <c r="BD114" s="120"/>
      <c r="BE114" s="120"/>
    </row>
    <row r="115" spans="2:57">
      <c r="W115"/>
      <c r="X115"/>
      <c r="Y115"/>
      <c r="AE115" s="105" t="s">
        <v>51</v>
      </c>
      <c r="AF115" s="12" t="s">
        <v>28</v>
      </c>
      <c r="AG115" s="67">
        <f t="shared" si="39"/>
        <v>3.97</v>
      </c>
      <c r="AH115" s="12" t="s">
        <v>12</v>
      </c>
      <c r="AI115" s="13">
        <v>1</v>
      </c>
      <c r="AJ115" s="14">
        <v>39630</v>
      </c>
      <c r="AK115" s="68"/>
      <c r="AL115" s="68"/>
      <c r="AM115" s="68"/>
      <c r="AN115" s="104" t="str">
        <f t="shared" si="34"/>
        <v>Fuel 1</v>
      </c>
      <c r="AQ115" s="68" t="s">
        <v>5</v>
      </c>
      <c r="AR115" s="105" t="s">
        <v>54</v>
      </c>
      <c r="AS115" s="123" t="s">
        <v>69</v>
      </c>
      <c r="AT115" s="125">
        <f t="shared" si="33"/>
        <v>1.1200000000000001</v>
      </c>
      <c r="AU115" s="123" t="s">
        <v>12</v>
      </c>
      <c r="AV115" s="127">
        <v>1</v>
      </c>
      <c r="AW115" s="128">
        <v>40087</v>
      </c>
      <c r="AX115" s="68"/>
      <c r="AY115" s="68"/>
      <c r="AZ115" s="68"/>
      <c r="BA115" s="134" t="str">
        <f t="shared" si="37"/>
        <v>Fuel 1</v>
      </c>
      <c r="BB115" s="120"/>
      <c r="BC115" s="120"/>
      <c r="BD115" s="120"/>
      <c r="BE115" s="120"/>
    </row>
    <row r="116" spans="2:57">
      <c r="W116"/>
      <c r="X116"/>
      <c r="Y116"/>
      <c r="AE116" s="105" t="s">
        <v>51</v>
      </c>
      <c r="AF116" s="12" t="s">
        <v>28</v>
      </c>
      <c r="AG116" s="67">
        <f t="shared" si="39"/>
        <v>3.97</v>
      </c>
      <c r="AH116" s="12" t="s">
        <v>12</v>
      </c>
      <c r="AI116" s="13">
        <v>1</v>
      </c>
      <c r="AJ116" s="14">
        <v>39722</v>
      </c>
      <c r="AK116" s="68"/>
      <c r="AL116" s="68"/>
      <c r="AM116" s="68"/>
      <c r="AN116" s="104" t="str">
        <f t="shared" si="34"/>
        <v>Fuel 1</v>
      </c>
      <c r="AQ116" s="68" t="s">
        <v>4</v>
      </c>
      <c r="AR116" s="133" t="s">
        <v>85</v>
      </c>
      <c r="AS116" s="123" t="s">
        <v>69</v>
      </c>
      <c r="AT116" s="125">
        <f>ROUND(VLOOKUP(AQ116,$B$110:$I$114,8,0),2)</f>
        <v>1.45</v>
      </c>
      <c r="AU116" s="123" t="s">
        <v>12</v>
      </c>
      <c r="AV116" s="127">
        <v>1</v>
      </c>
      <c r="AW116" s="128">
        <v>40179</v>
      </c>
      <c r="AX116" s="129"/>
      <c r="AY116" s="129"/>
      <c r="AZ116" s="129"/>
      <c r="BA116" s="134" t="str">
        <f t="shared" si="37"/>
        <v>Fuel 1</v>
      </c>
      <c r="BB116" s="120"/>
      <c r="BC116" s="120"/>
      <c r="BD116" s="120"/>
      <c r="BE116" s="120"/>
    </row>
    <row r="117" spans="2:57">
      <c r="W117"/>
      <c r="X117"/>
      <c r="Y117"/>
      <c r="AE117" s="105" t="s">
        <v>51</v>
      </c>
      <c r="AF117" s="12" t="s">
        <v>28</v>
      </c>
      <c r="AG117" s="67">
        <f t="shared" si="39"/>
        <v>3.97</v>
      </c>
      <c r="AH117" s="12" t="s">
        <v>12</v>
      </c>
      <c r="AI117" s="13">
        <v>1</v>
      </c>
      <c r="AJ117" s="14">
        <v>39814</v>
      </c>
      <c r="AK117" s="68"/>
      <c r="AL117" s="68"/>
      <c r="AM117" s="68"/>
      <c r="AN117" s="104" t="str">
        <f t="shared" si="34"/>
        <v>Fuel 1</v>
      </c>
      <c r="AQ117" s="68" t="s">
        <v>7</v>
      </c>
      <c r="AR117" s="105" t="s">
        <v>86</v>
      </c>
      <c r="AS117" s="123" t="s">
        <v>69</v>
      </c>
      <c r="AT117" s="125">
        <f t="shared" ref="AT117:AT163" si="40">ROUND(VLOOKUP(AQ117,$B$110:$I$114,8,0),2)</f>
        <v>1.1399999999999999</v>
      </c>
      <c r="AU117" s="123" t="s">
        <v>12</v>
      </c>
      <c r="AV117" s="127">
        <v>1</v>
      </c>
      <c r="AW117" s="128">
        <v>40179</v>
      </c>
      <c r="AX117" s="129"/>
      <c r="AY117" s="129"/>
      <c r="AZ117" s="129"/>
      <c r="BA117" s="134" t="str">
        <f t="shared" si="37"/>
        <v>Fuel 1</v>
      </c>
      <c r="BB117" s="120"/>
      <c r="BC117" s="120"/>
      <c r="BD117" s="120"/>
      <c r="BE117" s="120"/>
    </row>
    <row r="118" spans="2:57">
      <c r="W118"/>
      <c r="X118"/>
      <c r="Y118"/>
      <c r="AE118" s="105" t="s">
        <v>51</v>
      </c>
      <c r="AF118" s="12" t="s">
        <v>28</v>
      </c>
      <c r="AG118" s="67">
        <f t="shared" si="39"/>
        <v>3.97</v>
      </c>
      <c r="AH118" s="12" t="s">
        <v>12</v>
      </c>
      <c r="AI118" s="13">
        <v>1</v>
      </c>
      <c r="AJ118" s="14">
        <v>39904</v>
      </c>
      <c r="AK118" s="68"/>
      <c r="AL118" s="68"/>
      <c r="AM118" s="68"/>
      <c r="AN118" s="104" t="str">
        <f t="shared" si="34"/>
        <v>Fuel 1</v>
      </c>
      <c r="AQ118" s="68" t="s">
        <v>6</v>
      </c>
      <c r="AR118" s="105" t="s">
        <v>87</v>
      </c>
      <c r="AS118" s="123" t="s">
        <v>69</v>
      </c>
      <c r="AT118" s="125">
        <f t="shared" si="40"/>
        <v>0.87</v>
      </c>
      <c r="AU118" s="123" t="s">
        <v>12</v>
      </c>
      <c r="AV118" s="127">
        <v>1</v>
      </c>
      <c r="AW118" s="128">
        <v>40179</v>
      </c>
      <c r="AX118" s="129"/>
      <c r="AY118" s="129"/>
      <c r="AZ118" s="129"/>
      <c r="BA118" s="134" t="str">
        <f t="shared" si="37"/>
        <v>Fuel 1</v>
      </c>
      <c r="BB118" s="120"/>
      <c r="BC118" s="120"/>
      <c r="BD118" s="120"/>
      <c r="BE118" s="120"/>
    </row>
    <row r="119" spans="2:57">
      <c r="G119" s="2"/>
      <c r="H119" s="2"/>
      <c r="I119" s="2"/>
      <c r="W119"/>
      <c r="X119"/>
      <c r="Y119"/>
      <c r="AE119" s="105" t="s">
        <v>51</v>
      </c>
      <c r="AF119" s="12" t="s">
        <v>28</v>
      </c>
      <c r="AG119" s="67">
        <f t="shared" si="39"/>
        <v>3.97</v>
      </c>
      <c r="AH119" s="12" t="s">
        <v>12</v>
      </c>
      <c r="AI119" s="13">
        <v>1</v>
      </c>
      <c r="AJ119" s="14">
        <v>39995</v>
      </c>
      <c r="AK119" s="68"/>
      <c r="AL119" s="68"/>
      <c r="AM119" s="68"/>
      <c r="AN119" s="104" t="str">
        <f t="shared" si="34"/>
        <v>Fuel 1</v>
      </c>
      <c r="AQ119" s="68" t="s">
        <v>5</v>
      </c>
      <c r="AR119" s="105" t="s">
        <v>88</v>
      </c>
      <c r="AS119" s="123" t="s">
        <v>69</v>
      </c>
      <c r="AT119" s="125">
        <f t="shared" si="40"/>
        <v>1.19</v>
      </c>
      <c r="AU119" s="123" t="s">
        <v>12</v>
      </c>
      <c r="AV119" s="127">
        <v>1</v>
      </c>
      <c r="AW119" s="128">
        <v>40179</v>
      </c>
      <c r="AX119" s="129"/>
      <c r="AY119" s="129"/>
      <c r="AZ119" s="129"/>
      <c r="BA119" s="134" t="str">
        <f t="shared" si="37"/>
        <v>Fuel 1</v>
      </c>
    </row>
    <row r="120" spans="2:57">
      <c r="G120" s="2"/>
      <c r="H120" s="2"/>
      <c r="I120" s="2"/>
      <c r="W120"/>
      <c r="X120"/>
      <c r="Y120"/>
      <c r="AE120" s="105" t="s">
        <v>51</v>
      </c>
      <c r="AF120" s="12" t="s">
        <v>28</v>
      </c>
      <c r="AG120" s="67">
        <f t="shared" si="39"/>
        <v>2.17</v>
      </c>
      <c r="AH120" s="12" t="s">
        <v>12</v>
      </c>
      <c r="AI120" s="13">
        <v>1</v>
      </c>
      <c r="AJ120" s="14">
        <v>40087</v>
      </c>
      <c r="AK120" s="68"/>
      <c r="AL120" s="68"/>
      <c r="AM120" s="68"/>
      <c r="AN120" s="104" t="str">
        <f t="shared" si="34"/>
        <v>Fuel 1</v>
      </c>
      <c r="AQ120" s="68" t="s">
        <v>4</v>
      </c>
      <c r="AR120" s="133" t="s">
        <v>36</v>
      </c>
      <c r="AS120" s="123" t="s">
        <v>69</v>
      </c>
      <c r="AT120" s="125">
        <f t="shared" si="40"/>
        <v>1.45</v>
      </c>
      <c r="AU120" s="123" t="s">
        <v>12</v>
      </c>
      <c r="AV120" s="127">
        <v>1</v>
      </c>
      <c r="AW120" s="128">
        <v>40179</v>
      </c>
      <c r="AX120" s="129"/>
      <c r="AY120" s="129"/>
      <c r="AZ120" s="129"/>
      <c r="BA120" s="134" t="str">
        <f t="shared" si="37"/>
        <v>Fuel 1</v>
      </c>
    </row>
    <row r="121" spans="2:57">
      <c r="G121" s="2"/>
      <c r="H121" s="2"/>
      <c r="I121" s="2"/>
      <c r="W121"/>
      <c r="X121"/>
      <c r="Y121"/>
      <c r="AE121" s="105" t="s">
        <v>51</v>
      </c>
      <c r="AF121" s="12" t="s">
        <v>28</v>
      </c>
      <c r="AG121" s="67">
        <f>ROUND(AC16,$AG$2)</f>
        <v>2.4700000000000002</v>
      </c>
      <c r="AH121" s="12" t="s">
        <v>12</v>
      </c>
      <c r="AI121" s="13">
        <v>1</v>
      </c>
      <c r="AJ121" s="14">
        <v>40179</v>
      </c>
      <c r="AK121" s="68"/>
      <c r="AL121" s="68"/>
      <c r="AM121" s="68"/>
      <c r="AN121" s="104" t="str">
        <f t="shared" si="34"/>
        <v>Fuel 1</v>
      </c>
      <c r="AQ121" s="68" t="s">
        <v>7</v>
      </c>
      <c r="AR121" s="133" t="s">
        <v>37</v>
      </c>
      <c r="AS121" s="123" t="s">
        <v>69</v>
      </c>
      <c r="AT121" s="125">
        <f t="shared" si="40"/>
        <v>1.1399999999999999</v>
      </c>
      <c r="AU121" s="123" t="s">
        <v>12</v>
      </c>
      <c r="AV121" s="127">
        <v>1</v>
      </c>
      <c r="AW121" s="128">
        <v>40179</v>
      </c>
      <c r="AX121" s="129"/>
      <c r="AY121" s="129"/>
      <c r="AZ121" s="129"/>
      <c r="BA121" s="134" t="str">
        <f t="shared" si="37"/>
        <v>Fuel 1</v>
      </c>
    </row>
    <row r="122" spans="2:57">
      <c r="G122" s="2"/>
      <c r="H122" s="2"/>
      <c r="I122" s="2"/>
      <c r="W122"/>
      <c r="X122"/>
      <c r="Y122"/>
      <c r="AE122" s="105" t="s">
        <v>51</v>
      </c>
      <c r="AF122" s="12" t="s">
        <v>28</v>
      </c>
      <c r="AG122" s="67">
        <f>ROUND(AC17,$AG$2)</f>
        <v>2.56</v>
      </c>
      <c r="AH122" s="12" t="s">
        <v>12</v>
      </c>
      <c r="AI122" s="13">
        <v>1</v>
      </c>
      <c r="AJ122" s="14">
        <v>40269</v>
      </c>
      <c r="AK122" s="68"/>
      <c r="AL122" s="68"/>
      <c r="AM122" s="68"/>
      <c r="AN122" s="104" t="str">
        <f t="shared" si="34"/>
        <v>Fuel 1</v>
      </c>
      <c r="AQ122" s="68" t="s">
        <v>6</v>
      </c>
      <c r="AR122" s="133" t="s">
        <v>40</v>
      </c>
      <c r="AS122" s="123" t="s">
        <v>69</v>
      </c>
      <c r="AT122" s="125">
        <f t="shared" si="40"/>
        <v>0.87</v>
      </c>
      <c r="AU122" s="123" t="s">
        <v>12</v>
      </c>
      <c r="AV122" s="127">
        <v>1</v>
      </c>
      <c r="AW122" s="128">
        <v>40179</v>
      </c>
      <c r="AX122" s="129"/>
      <c r="AY122" s="129"/>
      <c r="AZ122" s="129"/>
      <c r="BA122" s="134" t="str">
        <f t="shared" si="37"/>
        <v>Fuel 1</v>
      </c>
    </row>
    <row r="123" spans="2:57">
      <c r="G123" s="2"/>
      <c r="H123" s="2"/>
      <c r="I123" s="2"/>
      <c r="W123"/>
      <c r="X123"/>
      <c r="Y123"/>
      <c r="AE123" s="105" t="s">
        <v>51</v>
      </c>
      <c r="AF123" s="12" t="s">
        <v>28</v>
      </c>
      <c r="AG123" s="67">
        <f>ROUND(AC18,$AG$2)</f>
        <v>2.56</v>
      </c>
      <c r="AH123" s="12" t="s">
        <v>12</v>
      </c>
      <c r="AI123" s="13">
        <v>1</v>
      </c>
      <c r="AJ123" s="14">
        <v>40360</v>
      </c>
      <c r="AK123" s="68"/>
      <c r="AL123" s="68"/>
      <c r="AM123" s="68"/>
      <c r="AN123" s="104" t="str">
        <f t="shared" si="34"/>
        <v>Fuel 1</v>
      </c>
      <c r="AQ123" s="68" t="s">
        <v>5</v>
      </c>
      <c r="AR123" s="133" t="s">
        <v>43</v>
      </c>
      <c r="AS123" s="123" t="s">
        <v>69</v>
      </c>
      <c r="AT123" s="125">
        <f t="shared" si="40"/>
        <v>1.19</v>
      </c>
      <c r="AU123" s="123" t="s">
        <v>12</v>
      </c>
      <c r="AV123" s="127">
        <v>1</v>
      </c>
      <c r="AW123" s="128">
        <v>40179</v>
      </c>
      <c r="AX123" s="129"/>
      <c r="AY123" s="129"/>
      <c r="AZ123" s="129"/>
      <c r="BA123" s="134" t="str">
        <f t="shared" si="37"/>
        <v>Fuel 1</v>
      </c>
    </row>
    <row r="124" spans="2:57">
      <c r="G124" s="2"/>
      <c r="H124" s="2"/>
      <c r="I124" s="2"/>
      <c r="W124"/>
      <c r="X124"/>
      <c r="Y124"/>
      <c r="AE124" s="105" t="s">
        <v>51</v>
      </c>
      <c r="AF124" s="12" t="s">
        <v>28</v>
      </c>
      <c r="AG124" s="67">
        <f>ROUND(AC19,$AG$2)</f>
        <v>2.56</v>
      </c>
      <c r="AH124" s="12" t="s">
        <v>12</v>
      </c>
      <c r="AI124" s="13">
        <v>1</v>
      </c>
      <c r="AJ124" s="14">
        <v>40452</v>
      </c>
      <c r="AK124" s="68"/>
      <c r="AL124" s="68"/>
      <c r="AM124" s="68"/>
      <c r="AN124" s="104" t="str">
        <f t="shared" si="34"/>
        <v>Fuel 1</v>
      </c>
      <c r="AQ124" s="68" t="s">
        <v>4</v>
      </c>
      <c r="AR124" s="105" t="s">
        <v>51</v>
      </c>
      <c r="AS124" s="123" t="s">
        <v>69</v>
      </c>
      <c r="AT124" s="125">
        <f t="shared" si="40"/>
        <v>1.45</v>
      </c>
      <c r="AU124" s="123" t="s">
        <v>12</v>
      </c>
      <c r="AV124" s="127">
        <v>1</v>
      </c>
      <c r="AW124" s="128">
        <v>40179</v>
      </c>
      <c r="AX124" s="129"/>
      <c r="AY124" s="129"/>
      <c r="AZ124" s="129"/>
      <c r="BA124" s="134" t="str">
        <f t="shared" si="37"/>
        <v>Fuel 1</v>
      </c>
    </row>
    <row r="125" spans="2:57">
      <c r="G125" s="2"/>
      <c r="H125" s="2"/>
      <c r="I125" s="2"/>
      <c r="W125"/>
      <c r="X125"/>
      <c r="Y125"/>
      <c r="AE125" s="105" t="s">
        <v>52</v>
      </c>
      <c r="AF125" s="12" t="s">
        <v>28</v>
      </c>
      <c r="AG125" s="67">
        <f t="shared" ref="AG125:AG133" si="41">ROUND(AC20,$AG$2)</f>
        <v>17.670000000000002</v>
      </c>
      <c r="AH125" s="12" t="s">
        <v>12</v>
      </c>
      <c r="AI125" s="13">
        <v>1</v>
      </c>
      <c r="AJ125" s="14">
        <v>39356</v>
      </c>
      <c r="AK125" s="68"/>
      <c r="AL125" s="68"/>
      <c r="AM125" s="68"/>
      <c r="AN125" s="104" t="str">
        <f t="shared" si="34"/>
        <v>Fuel 1</v>
      </c>
      <c r="AQ125" s="68" t="s">
        <v>7</v>
      </c>
      <c r="AR125" s="105" t="s">
        <v>52</v>
      </c>
      <c r="AS125" s="123" t="s">
        <v>69</v>
      </c>
      <c r="AT125" s="125">
        <f t="shared" si="40"/>
        <v>1.1399999999999999</v>
      </c>
      <c r="AU125" s="123" t="s">
        <v>12</v>
      </c>
      <c r="AV125" s="127">
        <v>1</v>
      </c>
      <c r="AW125" s="128">
        <v>40179</v>
      </c>
      <c r="AX125" s="129"/>
      <c r="AY125" s="129"/>
      <c r="AZ125" s="129"/>
      <c r="BA125" s="134" t="str">
        <f t="shared" si="37"/>
        <v>Fuel 1</v>
      </c>
    </row>
    <row r="126" spans="2:57">
      <c r="G126" s="2"/>
      <c r="H126" s="2"/>
      <c r="I126" s="2"/>
      <c r="W126"/>
      <c r="X126"/>
      <c r="Y126"/>
      <c r="AE126" s="105" t="s">
        <v>52</v>
      </c>
      <c r="AF126" s="12" t="s">
        <v>28</v>
      </c>
      <c r="AG126" s="67">
        <f t="shared" si="41"/>
        <v>17.670000000000002</v>
      </c>
      <c r="AH126" s="12" t="s">
        <v>12</v>
      </c>
      <c r="AI126" s="13">
        <v>1</v>
      </c>
      <c r="AJ126" s="14">
        <v>39448</v>
      </c>
      <c r="AK126" s="68"/>
      <c r="AL126" s="68"/>
      <c r="AM126" s="68"/>
      <c r="AN126" s="104" t="str">
        <f t="shared" si="34"/>
        <v>Fuel 1</v>
      </c>
      <c r="AQ126" s="68" t="s">
        <v>6</v>
      </c>
      <c r="AR126" s="105" t="s">
        <v>53</v>
      </c>
      <c r="AS126" s="123" t="s">
        <v>69</v>
      </c>
      <c r="AT126" s="125">
        <f t="shared" si="40"/>
        <v>0.87</v>
      </c>
      <c r="AU126" s="123" t="s">
        <v>12</v>
      </c>
      <c r="AV126" s="127">
        <v>1</v>
      </c>
      <c r="AW126" s="128">
        <v>40179</v>
      </c>
      <c r="AX126" s="129"/>
      <c r="AY126" s="129"/>
      <c r="AZ126" s="129"/>
      <c r="BA126" s="134" t="str">
        <f t="shared" si="37"/>
        <v>Fuel 1</v>
      </c>
    </row>
    <row r="127" spans="2:57">
      <c r="G127" s="2"/>
      <c r="H127" s="2"/>
      <c r="I127" s="2"/>
      <c r="W127"/>
      <c r="X127"/>
      <c r="Y127"/>
      <c r="AE127" s="105" t="s">
        <v>52</v>
      </c>
      <c r="AF127" s="12" t="s">
        <v>28</v>
      </c>
      <c r="AG127" s="67">
        <f t="shared" si="41"/>
        <v>17.670000000000002</v>
      </c>
      <c r="AH127" s="12" t="s">
        <v>12</v>
      </c>
      <c r="AI127" s="13">
        <v>1</v>
      </c>
      <c r="AJ127" s="14">
        <v>39539</v>
      </c>
      <c r="AK127" s="68"/>
      <c r="AL127" s="68"/>
      <c r="AM127" s="68"/>
      <c r="AN127" s="104" t="str">
        <f t="shared" si="34"/>
        <v>Fuel 1</v>
      </c>
      <c r="AQ127" s="68" t="s">
        <v>5</v>
      </c>
      <c r="AR127" s="105" t="s">
        <v>54</v>
      </c>
      <c r="AS127" s="123" t="s">
        <v>69</v>
      </c>
      <c r="AT127" s="125">
        <f t="shared" si="40"/>
        <v>1.19</v>
      </c>
      <c r="AU127" s="123" t="s">
        <v>12</v>
      </c>
      <c r="AV127" s="127">
        <v>1</v>
      </c>
      <c r="AW127" s="128">
        <v>40179</v>
      </c>
      <c r="AX127" s="129"/>
      <c r="AY127" s="129"/>
      <c r="AZ127" s="129"/>
      <c r="BA127" s="134" t="str">
        <f t="shared" si="37"/>
        <v>Fuel 1</v>
      </c>
      <c r="BB127" s="68"/>
      <c r="BC127" s="68"/>
      <c r="BD127" s="68"/>
      <c r="BE127" s="68"/>
    </row>
    <row r="128" spans="2:57">
      <c r="AE128" s="105" t="s">
        <v>52</v>
      </c>
      <c r="AF128" s="12" t="s">
        <v>28</v>
      </c>
      <c r="AG128" s="67">
        <f t="shared" si="41"/>
        <v>17.670000000000002</v>
      </c>
      <c r="AH128" s="12" t="s">
        <v>12</v>
      </c>
      <c r="AI128" s="13">
        <v>1</v>
      </c>
      <c r="AJ128" s="14">
        <v>39630</v>
      </c>
      <c r="AK128" s="68"/>
      <c r="AL128" s="68"/>
      <c r="AM128" s="68"/>
      <c r="AN128" s="104" t="str">
        <f t="shared" si="34"/>
        <v>Fuel 1</v>
      </c>
      <c r="AQ128" s="68" t="s">
        <v>4</v>
      </c>
      <c r="AR128" s="133" t="s">
        <v>85</v>
      </c>
      <c r="AS128" s="123" t="s">
        <v>69</v>
      </c>
      <c r="AT128" s="125">
        <f>ROUND(VLOOKUP(AQ128,$B$110:$I$114,8,0),2)</f>
        <v>1.45</v>
      </c>
      <c r="AU128" s="123" t="s">
        <v>12</v>
      </c>
      <c r="AV128" s="127">
        <v>1</v>
      </c>
      <c r="AW128" s="128">
        <v>40269</v>
      </c>
      <c r="AX128" s="129"/>
      <c r="AY128" s="129"/>
      <c r="AZ128" s="129"/>
      <c r="BA128" s="134" t="str">
        <f t="shared" si="37"/>
        <v>Fuel 1</v>
      </c>
    </row>
    <row r="129" spans="31:53">
      <c r="AE129" s="105" t="s">
        <v>52</v>
      </c>
      <c r="AF129" s="12" t="s">
        <v>28</v>
      </c>
      <c r="AG129" s="67">
        <f t="shared" si="41"/>
        <v>17.670000000000002</v>
      </c>
      <c r="AH129" s="12" t="s">
        <v>12</v>
      </c>
      <c r="AI129" s="13">
        <v>1</v>
      </c>
      <c r="AJ129" s="14">
        <v>39722</v>
      </c>
      <c r="AK129" s="68"/>
      <c r="AL129" s="68"/>
      <c r="AM129" s="68"/>
      <c r="AN129" s="104" t="str">
        <f t="shared" si="34"/>
        <v>Fuel 1</v>
      </c>
      <c r="AQ129" s="68" t="s">
        <v>7</v>
      </c>
      <c r="AR129" s="105" t="s">
        <v>86</v>
      </c>
      <c r="AS129" s="123" t="s">
        <v>69</v>
      </c>
      <c r="AT129" s="125">
        <f t="shared" si="40"/>
        <v>1.1399999999999999</v>
      </c>
      <c r="AU129" s="123" t="s">
        <v>12</v>
      </c>
      <c r="AV129" s="127">
        <v>1</v>
      </c>
      <c r="AW129" s="128">
        <v>40269</v>
      </c>
      <c r="AX129" s="129"/>
      <c r="AY129" s="129"/>
      <c r="AZ129" s="129"/>
      <c r="BA129" s="134" t="str">
        <f t="shared" si="37"/>
        <v>Fuel 1</v>
      </c>
    </row>
    <row r="130" spans="31:53">
      <c r="AE130" s="105" t="s">
        <v>52</v>
      </c>
      <c r="AF130" s="12" t="s">
        <v>28</v>
      </c>
      <c r="AG130" s="67">
        <f t="shared" si="41"/>
        <v>17.670000000000002</v>
      </c>
      <c r="AH130" s="12" t="s">
        <v>12</v>
      </c>
      <c r="AI130" s="13">
        <v>1</v>
      </c>
      <c r="AJ130" s="14">
        <v>39814</v>
      </c>
      <c r="AK130" s="68"/>
      <c r="AL130" s="68"/>
      <c r="AM130" s="68"/>
      <c r="AN130" s="104" t="str">
        <f t="shared" si="34"/>
        <v>Fuel 1</v>
      </c>
      <c r="AQ130" s="68" t="s">
        <v>6</v>
      </c>
      <c r="AR130" s="105" t="s">
        <v>87</v>
      </c>
      <c r="AS130" s="123" t="s">
        <v>69</v>
      </c>
      <c r="AT130" s="125">
        <f t="shared" si="40"/>
        <v>0.87</v>
      </c>
      <c r="AU130" s="123" t="s">
        <v>12</v>
      </c>
      <c r="AV130" s="127">
        <v>1</v>
      </c>
      <c r="AW130" s="128">
        <v>40269</v>
      </c>
      <c r="AX130" s="129"/>
      <c r="AY130" s="129"/>
      <c r="AZ130" s="129"/>
      <c r="BA130" s="134" t="str">
        <f t="shared" si="37"/>
        <v>Fuel 1</v>
      </c>
    </row>
    <row r="131" spans="31:53">
      <c r="AE131" s="105" t="s">
        <v>52</v>
      </c>
      <c r="AF131" s="12" t="s">
        <v>28</v>
      </c>
      <c r="AG131" s="67">
        <f t="shared" si="41"/>
        <v>17.670000000000002</v>
      </c>
      <c r="AH131" s="12" t="s">
        <v>12</v>
      </c>
      <c r="AI131" s="13">
        <v>1</v>
      </c>
      <c r="AJ131" s="14">
        <v>39904</v>
      </c>
      <c r="AK131" s="68"/>
      <c r="AL131" s="68"/>
      <c r="AM131" s="68"/>
      <c r="AN131" s="104" t="str">
        <f t="shared" si="34"/>
        <v>Fuel 1</v>
      </c>
      <c r="AQ131" s="68" t="s">
        <v>5</v>
      </c>
      <c r="AR131" s="105" t="s">
        <v>88</v>
      </c>
      <c r="AS131" s="123" t="s">
        <v>69</v>
      </c>
      <c r="AT131" s="125">
        <f t="shared" si="40"/>
        <v>1.19</v>
      </c>
      <c r="AU131" s="123" t="s">
        <v>12</v>
      </c>
      <c r="AV131" s="127">
        <v>1</v>
      </c>
      <c r="AW131" s="128">
        <v>40269</v>
      </c>
      <c r="AX131" s="129"/>
      <c r="AY131" s="129"/>
      <c r="AZ131" s="129"/>
      <c r="BA131" s="134" t="str">
        <f t="shared" si="37"/>
        <v>Fuel 1</v>
      </c>
    </row>
    <row r="132" spans="31:53">
      <c r="AE132" s="105" t="s">
        <v>52</v>
      </c>
      <c r="AF132" s="12" t="s">
        <v>28</v>
      </c>
      <c r="AG132" s="67">
        <f t="shared" si="41"/>
        <v>17.670000000000002</v>
      </c>
      <c r="AH132" s="12" t="s">
        <v>12</v>
      </c>
      <c r="AI132" s="13">
        <v>1</v>
      </c>
      <c r="AJ132" s="14">
        <v>39995</v>
      </c>
      <c r="AK132" s="68"/>
      <c r="AL132" s="68"/>
      <c r="AM132" s="68"/>
      <c r="AN132" s="104" t="str">
        <f t="shared" si="34"/>
        <v>Fuel 1</v>
      </c>
      <c r="AQ132" s="68" t="s">
        <v>4</v>
      </c>
      <c r="AR132" s="133" t="s">
        <v>36</v>
      </c>
      <c r="AS132" s="123" t="s">
        <v>69</v>
      </c>
      <c r="AT132" s="125">
        <f t="shared" si="40"/>
        <v>1.45</v>
      </c>
      <c r="AU132" s="123" t="s">
        <v>12</v>
      </c>
      <c r="AV132" s="127">
        <v>1</v>
      </c>
      <c r="AW132" s="128">
        <v>40269</v>
      </c>
      <c r="AX132" s="129"/>
      <c r="AY132" s="129"/>
      <c r="AZ132" s="129"/>
      <c r="BA132" s="134" t="str">
        <f t="shared" si="37"/>
        <v>Fuel 1</v>
      </c>
    </row>
    <row r="133" spans="31:53">
      <c r="AE133" s="105" t="s">
        <v>52</v>
      </c>
      <c r="AF133" s="12" t="s">
        <v>28</v>
      </c>
      <c r="AG133" s="67">
        <f t="shared" si="41"/>
        <v>9.52</v>
      </c>
      <c r="AH133" s="12" t="s">
        <v>12</v>
      </c>
      <c r="AI133" s="13">
        <v>1</v>
      </c>
      <c r="AJ133" s="14">
        <v>40087</v>
      </c>
      <c r="AK133" s="68"/>
      <c r="AL133" s="68"/>
      <c r="AM133" s="68"/>
      <c r="AN133" s="104" t="str">
        <f t="shared" si="34"/>
        <v>Fuel 1</v>
      </c>
      <c r="AQ133" s="68" t="s">
        <v>7</v>
      </c>
      <c r="AR133" s="133" t="s">
        <v>37</v>
      </c>
      <c r="AS133" s="123" t="s">
        <v>69</v>
      </c>
      <c r="AT133" s="125">
        <f t="shared" si="40"/>
        <v>1.1399999999999999</v>
      </c>
      <c r="AU133" s="123" t="s">
        <v>12</v>
      </c>
      <c r="AV133" s="127">
        <v>1</v>
      </c>
      <c r="AW133" s="128">
        <v>40269</v>
      </c>
      <c r="AX133" s="129"/>
      <c r="AY133" s="129"/>
      <c r="AZ133" s="129"/>
      <c r="BA133" s="134" t="str">
        <f t="shared" si="37"/>
        <v>Fuel 1</v>
      </c>
    </row>
    <row r="134" spans="31:53">
      <c r="AE134" s="105" t="s">
        <v>52</v>
      </c>
      <c r="AF134" s="12" t="s">
        <v>28</v>
      </c>
      <c r="AG134" s="67">
        <f>ROUND(AC29,$AG$2)</f>
        <v>9.9499999999999993</v>
      </c>
      <c r="AH134" s="12" t="s">
        <v>12</v>
      </c>
      <c r="AI134" s="13">
        <v>1</v>
      </c>
      <c r="AJ134" s="14">
        <v>40179</v>
      </c>
      <c r="AK134" s="68"/>
      <c r="AL134" s="68"/>
      <c r="AM134" s="68"/>
      <c r="AN134" s="104" t="str">
        <f t="shared" si="34"/>
        <v>Fuel 1</v>
      </c>
      <c r="AQ134" s="68" t="s">
        <v>6</v>
      </c>
      <c r="AR134" s="133" t="s">
        <v>40</v>
      </c>
      <c r="AS134" s="123" t="s">
        <v>69</v>
      </c>
      <c r="AT134" s="125">
        <f t="shared" si="40"/>
        <v>0.87</v>
      </c>
      <c r="AU134" s="123" t="s">
        <v>12</v>
      </c>
      <c r="AV134" s="127">
        <v>1</v>
      </c>
      <c r="AW134" s="128">
        <v>40269</v>
      </c>
      <c r="AX134" s="129"/>
      <c r="AY134" s="129"/>
      <c r="AZ134" s="129"/>
      <c r="BA134" s="134" t="str">
        <f t="shared" si="37"/>
        <v>Fuel 1</v>
      </c>
    </row>
    <row r="135" spans="31:53">
      <c r="AE135" s="105" t="s">
        <v>52</v>
      </c>
      <c r="AF135" s="12" t="s">
        <v>28</v>
      </c>
      <c r="AG135" s="67">
        <f>ROUND(AC30,$AG$2)</f>
        <v>10.3</v>
      </c>
      <c r="AH135" s="12" t="s">
        <v>12</v>
      </c>
      <c r="AI135" s="13">
        <v>1</v>
      </c>
      <c r="AJ135" s="14">
        <v>40269</v>
      </c>
      <c r="AK135" s="68"/>
      <c r="AL135" s="68"/>
      <c r="AM135" s="68"/>
      <c r="AN135" s="104" t="str">
        <f t="shared" ref="AN135:AN198" si="42">scen</f>
        <v>Fuel 1</v>
      </c>
      <c r="AQ135" s="68" t="s">
        <v>5</v>
      </c>
      <c r="AR135" s="133" t="s">
        <v>43</v>
      </c>
      <c r="AS135" s="123" t="s">
        <v>69</v>
      </c>
      <c r="AT135" s="125">
        <f t="shared" si="40"/>
        <v>1.19</v>
      </c>
      <c r="AU135" s="123" t="s">
        <v>12</v>
      </c>
      <c r="AV135" s="127">
        <v>1</v>
      </c>
      <c r="AW135" s="128">
        <v>40269</v>
      </c>
      <c r="AX135" s="129"/>
      <c r="AY135" s="129"/>
      <c r="AZ135" s="129"/>
      <c r="BA135" s="134" t="str">
        <f t="shared" si="37"/>
        <v>Fuel 1</v>
      </c>
    </row>
    <row r="136" spans="31:53">
      <c r="AE136" s="105" t="s">
        <v>52</v>
      </c>
      <c r="AF136" s="12" t="s">
        <v>28</v>
      </c>
      <c r="AG136" s="67">
        <f>ROUND(AC31,$AG$2)</f>
        <v>10.3</v>
      </c>
      <c r="AH136" s="12" t="s">
        <v>12</v>
      </c>
      <c r="AI136" s="13">
        <v>1</v>
      </c>
      <c r="AJ136" s="14">
        <v>40360</v>
      </c>
      <c r="AK136" s="68"/>
      <c r="AL136" s="68"/>
      <c r="AM136" s="68"/>
      <c r="AN136" s="104" t="str">
        <f t="shared" si="42"/>
        <v>Fuel 1</v>
      </c>
      <c r="AQ136" s="68" t="s">
        <v>4</v>
      </c>
      <c r="AR136" s="105" t="s">
        <v>51</v>
      </c>
      <c r="AS136" s="123" t="s">
        <v>69</v>
      </c>
      <c r="AT136" s="125">
        <f t="shared" si="40"/>
        <v>1.45</v>
      </c>
      <c r="AU136" s="123" t="s">
        <v>12</v>
      </c>
      <c r="AV136" s="127">
        <v>1</v>
      </c>
      <c r="AW136" s="128">
        <v>40269</v>
      </c>
      <c r="AX136" s="129"/>
      <c r="AY136" s="129"/>
      <c r="AZ136" s="129"/>
      <c r="BA136" s="134" t="str">
        <f t="shared" si="37"/>
        <v>Fuel 1</v>
      </c>
    </row>
    <row r="137" spans="31:53">
      <c r="AE137" s="105" t="s">
        <v>52</v>
      </c>
      <c r="AF137" s="12" t="s">
        <v>28</v>
      </c>
      <c r="AG137" s="67">
        <f>ROUND(AC32,$AG$2)</f>
        <v>10.3</v>
      </c>
      <c r="AH137" s="12" t="s">
        <v>12</v>
      </c>
      <c r="AI137" s="13">
        <v>1</v>
      </c>
      <c r="AJ137" s="14">
        <v>40452</v>
      </c>
      <c r="AK137" s="68"/>
      <c r="AL137" s="68"/>
      <c r="AM137" s="68"/>
      <c r="AN137" s="104" t="str">
        <f t="shared" si="42"/>
        <v>Fuel 1</v>
      </c>
      <c r="AQ137" s="68" t="s">
        <v>7</v>
      </c>
      <c r="AR137" s="105" t="s">
        <v>52</v>
      </c>
      <c r="AS137" s="123" t="s">
        <v>69</v>
      </c>
      <c r="AT137" s="125">
        <f t="shared" si="40"/>
        <v>1.1399999999999999</v>
      </c>
      <c r="AU137" s="123" t="s">
        <v>12</v>
      </c>
      <c r="AV137" s="127">
        <v>1</v>
      </c>
      <c r="AW137" s="128">
        <v>40269</v>
      </c>
      <c r="AX137" s="129"/>
      <c r="AY137" s="129"/>
      <c r="AZ137" s="129"/>
      <c r="BA137" s="134" t="str">
        <f t="shared" si="37"/>
        <v>Fuel 1</v>
      </c>
    </row>
    <row r="138" spans="31:53">
      <c r="AE138" s="105" t="s">
        <v>53</v>
      </c>
      <c r="AF138" s="12" t="s">
        <v>28</v>
      </c>
      <c r="AG138" s="67">
        <f t="shared" ref="AG138:AG146" si="43">ROUND(AC33,$AG$2)</f>
        <v>7.22</v>
      </c>
      <c r="AH138" s="12" t="s">
        <v>12</v>
      </c>
      <c r="AI138" s="13">
        <v>1</v>
      </c>
      <c r="AJ138" s="14">
        <v>39356</v>
      </c>
      <c r="AK138" s="68"/>
      <c r="AL138" s="68"/>
      <c r="AM138" s="68"/>
      <c r="AN138" s="104" t="str">
        <f t="shared" si="42"/>
        <v>Fuel 1</v>
      </c>
      <c r="AQ138" s="68" t="s">
        <v>6</v>
      </c>
      <c r="AR138" s="105" t="s">
        <v>53</v>
      </c>
      <c r="AS138" s="123" t="s">
        <v>69</v>
      </c>
      <c r="AT138" s="125">
        <f t="shared" si="40"/>
        <v>0.87</v>
      </c>
      <c r="AU138" s="123" t="s">
        <v>12</v>
      </c>
      <c r="AV138" s="127">
        <v>1</v>
      </c>
      <c r="AW138" s="128">
        <v>40269</v>
      </c>
      <c r="AX138" s="129"/>
      <c r="AY138" s="129"/>
      <c r="AZ138" s="129"/>
      <c r="BA138" s="134" t="str">
        <f t="shared" si="37"/>
        <v>Fuel 1</v>
      </c>
    </row>
    <row r="139" spans="31:53">
      <c r="AE139" s="105" t="s">
        <v>53</v>
      </c>
      <c r="AF139" s="12" t="s">
        <v>28</v>
      </c>
      <c r="AG139" s="67">
        <f t="shared" si="43"/>
        <v>7.22</v>
      </c>
      <c r="AH139" s="12" t="s">
        <v>12</v>
      </c>
      <c r="AI139" s="13">
        <v>1</v>
      </c>
      <c r="AJ139" s="14">
        <v>39448</v>
      </c>
      <c r="AK139" s="68"/>
      <c r="AL139" s="68"/>
      <c r="AM139" s="68"/>
      <c r="AN139" s="104" t="str">
        <f t="shared" si="42"/>
        <v>Fuel 1</v>
      </c>
      <c r="AQ139" s="68" t="s">
        <v>5</v>
      </c>
      <c r="AR139" s="105" t="s">
        <v>54</v>
      </c>
      <c r="AS139" s="123" t="s">
        <v>69</v>
      </c>
      <c r="AT139" s="125">
        <f t="shared" si="40"/>
        <v>1.19</v>
      </c>
      <c r="AU139" s="123" t="s">
        <v>12</v>
      </c>
      <c r="AV139" s="127">
        <v>1</v>
      </c>
      <c r="AW139" s="128">
        <v>40269</v>
      </c>
      <c r="AX139" s="129"/>
      <c r="AY139" s="129"/>
      <c r="AZ139" s="129"/>
      <c r="BA139" s="134" t="str">
        <f t="shared" si="37"/>
        <v>Fuel 1</v>
      </c>
    </row>
    <row r="140" spans="31:53">
      <c r="AE140" s="105" t="s">
        <v>53</v>
      </c>
      <c r="AF140" s="12" t="s">
        <v>28</v>
      </c>
      <c r="AG140" s="67">
        <f t="shared" si="43"/>
        <v>7.22</v>
      </c>
      <c r="AH140" s="12" t="s">
        <v>12</v>
      </c>
      <c r="AI140" s="13">
        <v>1</v>
      </c>
      <c r="AJ140" s="14">
        <v>39539</v>
      </c>
      <c r="AK140" s="68"/>
      <c r="AL140" s="68"/>
      <c r="AM140" s="68"/>
      <c r="AN140" s="104" t="str">
        <f t="shared" si="42"/>
        <v>Fuel 1</v>
      </c>
      <c r="AQ140" s="68" t="s">
        <v>4</v>
      </c>
      <c r="AR140" s="133" t="s">
        <v>85</v>
      </c>
      <c r="AS140" s="123" t="s">
        <v>69</v>
      </c>
      <c r="AT140" s="125">
        <f>ROUND(VLOOKUP(AQ140,$B$110:$I$114,8,0),2)</f>
        <v>1.45</v>
      </c>
      <c r="AU140" s="123" t="s">
        <v>12</v>
      </c>
      <c r="AV140" s="127">
        <v>1</v>
      </c>
      <c r="AW140" s="128">
        <v>40360</v>
      </c>
      <c r="AX140" s="129"/>
      <c r="AY140" s="129"/>
      <c r="AZ140" s="129"/>
      <c r="BA140" s="134" t="str">
        <f t="shared" si="37"/>
        <v>Fuel 1</v>
      </c>
    </row>
    <row r="141" spans="31:53">
      <c r="AE141" s="105" t="s">
        <v>53</v>
      </c>
      <c r="AF141" s="12" t="s">
        <v>28</v>
      </c>
      <c r="AG141" s="67">
        <f t="shared" si="43"/>
        <v>7.22</v>
      </c>
      <c r="AH141" s="12" t="s">
        <v>12</v>
      </c>
      <c r="AI141" s="13">
        <v>1</v>
      </c>
      <c r="AJ141" s="14">
        <v>39630</v>
      </c>
      <c r="AK141" s="68"/>
      <c r="AL141" s="68"/>
      <c r="AM141" s="68"/>
      <c r="AN141" s="104" t="str">
        <f t="shared" si="42"/>
        <v>Fuel 1</v>
      </c>
      <c r="AQ141" s="68" t="s">
        <v>7</v>
      </c>
      <c r="AR141" s="105" t="s">
        <v>86</v>
      </c>
      <c r="AS141" s="123" t="s">
        <v>69</v>
      </c>
      <c r="AT141" s="125">
        <f t="shared" si="40"/>
        <v>1.1399999999999999</v>
      </c>
      <c r="AU141" s="123" t="s">
        <v>12</v>
      </c>
      <c r="AV141" s="127">
        <v>1</v>
      </c>
      <c r="AW141" s="128">
        <v>40360</v>
      </c>
      <c r="AX141" s="129"/>
      <c r="AY141" s="129"/>
      <c r="AZ141" s="129"/>
      <c r="BA141" s="134" t="str">
        <f t="shared" si="37"/>
        <v>Fuel 1</v>
      </c>
    </row>
    <row r="142" spans="31:53">
      <c r="AE142" s="105" t="s">
        <v>53</v>
      </c>
      <c r="AF142" s="12" t="s">
        <v>28</v>
      </c>
      <c r="AG142" s="67">
        <f t="shared" si="43"/>
        <v>7.22</v>
      </c>
      <c r="AH142" s="12" t="s">
        <v>12</v>
      </c>
      <c r="AI142" s="13">
        <v>1</v>
      </c>
      <c r="AJ142" s="14">
        <v>39722</v>
      </c>
      <c r="AK142" s="68"/>
      <c r="AL142" s="68"/>
      <c r="AM142" s="68"/>
      <c r="AN142" s="104" t="str">
        <f t="shared" si="42"/>
        <v>Fuel 1</v>
      </c>
      <c r="AQ142" s="68" t="s">
        <v>6</v>
      </c>
      <c r="AR142" s="105" t="s">
        <v>87</v>
      </c>
      <c r="AS142" s="123" t="s">
        <v>69</v>
      </c>
      <c r="AT142" s="125">
        <f t="shared" si="40"/>
        <v>0.87</v>
      </c>
      <c r="AU142" s="123" t="s">
        <v>12</v>
      </c>
      <c r="AV142" s="127">
        <v>1</v>
      </c>
      <c r="AW142" s="128">
        <v>40360</v>
      </c>
      <c r="AX142" s="129"/>
      <c r="AY142" s="129"/>
      <c r="AZ142" s="129"/>
      <c r="BA142" s="134" t="str">
        <f t="shared" si="37"/>
        <v>Fuel 1</v>
      </c>
    </row>
    <row r="143" spans="31:53">
      <c r="AE143" s="105" t="s">
        <v>53</v>
      </c>
      <c r="AF143" s="12" t="s">
        <v>28</v>
      </c>
      <c r="AG143" s="67">
        <f t="shared" si="43"/>
        <v>7.22</v>
      </c>
      <c r="AH143" s="12" t="s">
        <v>12</v>
      </c>
      <c r="AI143" s="13">
        <v>1</v>
      </c>
      <c r="AJ143" s="14">
        <v>39814</v>
      </c>
      <c r="AK143" s="68"/>
      <c r="AL143" s="68"/>
      <c r="AM143" s="68"/>
      <c r="AN143" s="104" t="str">
        <f t="shared" si="42"/>
        <v>Fuel 1</v>
      </c>
      <c r="AQ143" s="68" t="s">
        <v>5</v>
      </c>
      <c r="AR143" s="105" t="s">
        <v>88</v>
      </c>
      <c r="AS143" s="123" t="s">
        <v>69</v>
      </c>
      <c r="AT143" s="125">
        <f t="shared" si="40"/>
        <v>1.19</v>
      </c>
      <c r="AU143" s="123" t="s">
        <v>12</v>
      </c>
      <c r="AV143" s="127">
        <v>1</v>
      </c>
      <c r="AW143" s="128">
        <v>40360</v>
      </c>
      <c r="AX143" s="129"/>
      <c r="AY143" s="129"/>
      <c r="AZ143" s="129"/>
      <c r="BA143" s="134" t="str">
        <f t="shared" si="37"/>
        <v>Fuel 1</v>
      </c>
    </row>
    <row r="144" spans="31:53">
      <c r="AE144" s="105" t="s">
        <v>53</v>
      </c>
      <c r="AF144" s="12" t="s">
        <v>28</v>
      </c>
      <c r="AG144" s="67">
        <f t="shared" si="43"/>
        <v>7.22</v>
      </c>
      <c r="AH144" s="12" t="s">
        <v>12</v>
      </c>
      <c r="AI144" s="13">
        <v>1</v>
      </c>
      <c r="AJ144" s="14">
        <v>39904</v>
      </c>
      <c r="AK144" s="68"/>
      <c r="AL144" s="68"/>
      <c r="AM144" s="68"/>
      <c r="AN144" s="104" t="str">
        <f t="shared" si="42"/>
        <v>Fuel 1</v>
      </c>
      <c r="AQ144" s="68" t="s">
        <v>4</v>
      </c>
      <c r="AR144" s="133" t="s">
        <v>36</v>
      </c>
      <c r="AS144" s="123" t="s">
        <v>69</v>
      </c>
      <c r="AT144" s="125">
        <f t="shared" si="40"/>
        <v>1.45</v>
      </c>
      <c r="AU144" s="123" t="s">
        <v>12</v>
      </c>
      <c r="AV144" s="127">
        <v>1</v>
      </c>
      <c r="AW144" s="128">
        <v>40360</v>
      </c>
      <c r="AX144" s="129"/>
      <c r="AY144" s="129"/>
      <c r="AZ144" s="129"/>
      <c r="BA144" s="134" t="str">
        <f t="shared" si="37"/>
        <v>Fuel 1</v>
      </c>
    </row>
    <row r="145" spans="31:53">
      <c r="AE145" s="105" t="s">
        <v>53</v>
      </c>
      <c r="AF145" s="12" t="s">
        <v>28</v>
      </c>
      <c r="AG145" s="67">
        <f t="shared" si="43"/>
        <v>7.22</v>
      </c>
      <c r="AH145" s="12" t="s">
        <v>12</v>
      </c>
      <c r="AI145" s="13">
        <v>1</v>
      </c>
      <c r="AJ145" s="14">
        <v>39995</v>
      </c>
      <c r="AK145" s="68"/>
      <c r="AL145" s="68"/>
      <c r="AM145" s="68"/>
      <c r="AN145" s="104" t="str">
        <f t="shared" si="42"/>
        <v>Fuel 1</v>
      </c>
      <c r="AQ145" s="68" t="s">
        <v>7</v>
      </c>
      <c r="AR145" s="133" t="s">
        <v>37</v>
      </c>
      <c r="AS145" s="123" t="s">
        <v>69</v>
      </c>
      <c r="AT145" s="125">
        <f t="shared" si="40"/>
        <v>1.1399999999999999</v>
      </c>
      <c r="AU145" s="123" t="s">
        <v>12</v>
      </c>
      <c r="AV145" s="127">
        <v>1</v>
      </c>
      <c r="AW145" s="128">
        <v>40360</v>
      </c>
      <c r="AX145" s="129"/>
      <c r="AY145" s="129"/>
      <c r="AZ145" s="129"/>
      <c r="BA145" s="134" t="str">
        <f t="shared" si="37"/>
        <v>Fuel 1</v>
      </c>
    </row>
    <row r="146" spans="31:53">
      <c r="AE146" s="105" t="s">
        <v>53</v>
      </c>
      <c r="AF146" s="12" t="s">
        <v>28</v>
      </c>
      <c r="AG146" s="67">
        <f t="shared" si="43"/>
        <v>6.03</v>
      </c>
      <c r="AH146" s="12" t="s">
        <v>12</v>
      </c>
      <c r="AI146" s="13">
        <v>1</v>
      </c>
      <c r="AJ146" s="14">
        <v>40087</v>
      </c>
      <c r="AK146" s="68"/>
      <c r="AL146" s="68"/>
      <c r="AM146" s="68"/>
      <c r="AN146" s="104" t="str">
        <f t="shared" si="42"/>
        <v>Fuel 1</v>
      </c>
      <c r="AQ146" s="68" t="s">
        <v>6</v>
      </c>
      <c r="AR146" s="133" t="s">
        <v>40</v>
      </c>
      <c r="AS146" s="123" t="s">
        <v>69</v>
      </c>
      <c r="AT146" s="125">
        <f t="shared" si="40"/>
        <v>0.87</v>
      </c>
      <c r="AU146" s="123" t="s">
        <v>12</v>
      </c>
      <c r="AV146" s="127">
        <v>1</v>
      </c>
      <c r="AW146" s="128">
        <v>40360</v>
      </c>
      <c r="AX146" s="129"/>
      <c r="AY146" s="129"/>
      <c r="AZ146" s="129"/>
      <c r="BA146" s="134" t="str">
        <f t="shared" si="37"/>
        <v>Fuel 1</v>
      </c>
    </row>
    <row r="147" spans="31:53">
      <c r="AE147" s="105" t="s">
        <v>53</v>
      </c>
      <c r="AF147" s="12" t="s">
        <v>28</v>
      </c>
      <c r="AG147" s="67">
        <f>ROUND(AC42,$AG$2)</f>
        <v>6.62</v>
      </c>
      <c r="AH147" s="12" t="s">
        <v>12</v>
      </c>
      <c r="AI147" s="13">
        <v>1</v>
      </c>
      <c r="AJ147" s="14">
        <v>40179</v>
      </c>
      <c r="AK147" s="68"/>
      <c r="AL147" s="68"/>
      <c r="AM147" s="68"/>
      <c r="AN147" s="104" t="str">
        <f t="shared" si="42"/>
        <v>Fuel 1</v>
      </c>
      <c r="AQ147" s="68" t="s">
        <v>5</v>
      </c>
      <c r="AR147" s="133" t="s">
        <v>43</v>
      </c>
      <c r="AS147" s="123" t="s">
        <v>69</v>
      </c>
      <c r="AT147" s="125">
        <f t="shared" si="40"/>
        <v>1.19</v>
      </c>
      <c r="AU147" s="123" t="s">
        <v>12</v>
      </c>
      <c r="AV147" s="127">
        <v>1</v>
      </c>
      <c r="AW147" s="128">
        <v>40360</v>
      </c>
      <c r="AX147" s="129"/>
      <c r="AY147" s="129"/>
      <c r="AZ147" s="129"/>
      <c r="BA147" s="134" t="str">
        <f t="shared" si="37"/>
        <v>Fuel 1</v>
      </c>
    </row>
    <row r="148" spans="31:53">
      <c r="AE148" s="105" t="s">
        <v>53</v>
      </c>
      <c r="AF148" s="12" t="s">
        <v>28</v>
      </c>
      <c r="AG148" s="67">
        <f>ROUND(AC43,$AG$2)</f>
        <v>5.79</v>
      </c>
      <c r="AH148" s="12" t="s">
        <v>12</v>
      </c>
      <c r="AI148" s="13">
        <v>1</v>
      </c>
      <c r="AJ148" s="14">
        <v>40269</v>
      </c>
      <c r="AK148" s="68"/>
      <c r="AL148" s="68"/>
      <c r="AM148" s="68"/>
      <c r="AN148" s="104" t="str">
        <f t="shared" si="42"/>
        <v>Fuel 1</v>
      </c>
      <c r="AQ148" s="68" t="s">
        <v>4</v>
      </c>
      <c r="AR148" s="105" t="s">
        <v>51</v>
      </c>
      <c r="AS148" s="123" t="s">
        <v>69</v>
      </c>
      <c r="AT148" s="125">
        <f t="shared" si="40"/>
        <v>1.45</v>
      </c>
      <c r="AU148" s="123" t="s">
        <v>12</v>
      </c>
      <c r="AV148" s="127">
        <v>1</v>
      </c>
      <c r="AW148" s="128">
        <v>40360</v>
      </c>
      <c r="AX148" s="129"/>
      <c r="AY148" s="129"/>
      <c r="AZ148" s="129"/>
      <c r="BA148" s="134" t="str">
        <f t="shared" si="37"/>
        <v>Fuel 1</v>
      </c>
    </row>
    <row r="149" spans="31:53">
      <c r="AE149" s="105" t="s">
        <v>53</v>
      </c>
      <c r="AF149" s="12" t="s">
        <v>28</v>
      </c>
      <c r="AG149" s="67">
        <f>ROUND(AC44,$AG$2)</f>
        <v>5.43</v>
      </c>
      <c r="AH149" s="12" t="s">
        <v>12</v>
      </c>
      <c r="AI149" s="13">
        <v>1</v>
      </c>
      <c r="AJ149" s="14">
        <v>40360</v>
      </c>
      <c r="AK149" s="68"/>
      <c r="AL149" s="68"/>
      <c r="AM149" s="68"/>
      <c r="AN149" s="104" t="str">
        <f t="shared" si="42"/>
        <v>Fuel 1</v>
      </c>
      <c r="AQ149" s="68" t="s">
        <v>7</v>
      </c>
      <c r="AR149" s="105" t="s">
        <v>52</v>
      </c>
      <c r="AS149" s="123" t="s">
        <v>69</v>
      </c>
      <c r="AT149" s="125">
        <f t="shared" si="40"/>
        <v>1.1399999999999999</v>
      </c>
      <c r="AU149" s="123" t="s">
        <v>12</v>
      </c>
      <c r="AV149" s="127">
        <v>1</v>
      </c>
      <c r="AW149" s="128">
        <v>40360</v>
      </c>
      <c r="AX149" s="129"/>
      <c r="AY149" s="129"/>
      <c r="AZ149" s="129"/>
      <c r="BA149" s="134" t="str">
        <f t="shared" si="37"/>
        <v>Fuel 1</v>
      </c>
    </row>
    <row r="150" spans="31:53">
      <c r="AE150" s="105" t="s">
        <v>53</v>
      </c>
      <c r="AF150" s="12" t="s">
        <v>28</v>
      </c>
      <c r="AG150" s="67">
        <f>ROUND(AC45,$AG$2)</f>
        <v>5.43</v>
      </c>
      <c r="AH150" s="12" t="s">
        <v>12</v>
      </c>
      <c r="AI150" s="13">
        <v>1</v>
      </c>
      <c r="AJ150" s="14">
        <v>40452</v>
      </c>
      <c r="AK150" s="68"/>
      <c r="AL150" s="68"/>
      <c r="AM150" s="68"/>
      <c r="AN150" s="104" t="str">
        <f t="shared" si="42"/>
        <v>Fuel 1</v>
      </c>
      <c r="AQ150" s="68" t="s">
        <v>6</v>
      </c>
      <c r="AR150" s="105" t="s">
        <v>53</v>
      </c>
      <c r="AS150" s="123" t="s">
        <v>69</v>
      </c>
      <c r="AT150" s="125">
        <f t="shared" si="40"/>
        <v>0.87</v>
      </c>
      <c r="AU150" s="123" t="s">
        <v>12</v>
      </c>
      <c r="AV150" s="127">
        <v>1</v>
      </c>
      <c r="AW150" s="128">
        <v>40360</v>
      </c>
      <c r="AX150" s="129"/>
      <c r="AY150" s="129"/>
      <c r="AZ150" s="129"/>
      <c r="BA150" s="134" t="str">
        <f t="shared" si="37"/>
        <v>Fuel 1</v>
      </c>
    </row>
    <row r="151" spans="31:53">
      <c r="AE151" s="105" t="s">
        <v>54</v>
      </c>
      <c r="AF151" s="12" t="s">
        <v>28</v>
      </c>
      <c r="AG151" s="67">
        <f t="shared" ref="AG151:AG159" si="44">ROUND(AC46,$AG$2)</f>
        <v>9.43</v>
      </c>
      <c r="AH151" s="12" t="s">
        <v>12</v>
      </c>
      <c r="AI151" s="13">
        <v>1</v>
      </c>
      <c r="AJ151" s="14">
        <v>39356</v>
      </c>
      <c r="AK151" s="68"/>
      <c r="AL151" s="68"/>
      <c r="AM151" s="68"/>
      <c r="AN151" s="104" t="str">
        <f t="shared" si="42"/>
        <v>Fuel 1</v>
      </c>
      <c r="AQ151" s="68" t="s">
        <v>5</v>
      </c>
      <c r="AR151" s="105" t="s">
        <v>54</v>
      </c>
      <c r="AS151" s="123" t="s">
        <v>69</v>
      </c>
      <c r="AT151" s="125">
        <f t="shared" si="40"/>
        <v>1.19</v>
      </c>
      <c r="AU151" s="123" t="s">
        <v>12</v>
      </c>
      <c r="AV151" s="127">
        <v>1</v>
      </c>
      <c r="AW151" s="128">
        <v>40360</v>
      </c>
      <c r="AX151" s="129"/>
      <c r="AY151" s="129"/>
      <c r="AZ151" s="129"/>
      <c r="BA151" s="134" t="str">
        <f t="shared" si="37"/>
        <v>Fuel 1</v>
      </c>
    </row>
    <row r="152" spans="31:53">
      <c r="AE152" s="105" t="s">
        <v>54</v>
      </c>
      <c r="AF152" s="12" t="s">
        <v>28</v>
      </c>
      <c r="AG152" s="67">
        <f t="shared" si="44"/>
        <v>9.43</v>
      </c>
      <c r="AH152" s="12" t="s">
        <v>12</v>
      </c>
      <c r="AI152" s="13">
        <v>1</v>
      </c>
      <c r="AJ152" s="14">
        <v>39448</v>
      </c>
      <c r="AK152" s="68"/>
      <c r="AL152" s="68"/>
      <c r="AM152" s="68"/>
      <c r="AN152" s="104" t="str">
        <f t="shared" si="42"/>
        <v>Fuel 1</v>
      </c>
      <c r="AQ152" s="68" t="s">
        <v>4</v>
      </c>
      <c r="AR152" s="133" t="s">
        <v>85</v>
      </c>
      <c r="AS152" s="123" t="s">
        <v>69</v>
      </c>
      <c r="AT152" s="125">
        <f>ROUND(VLOOKUP(AQ152,$B$110:$I$114,8,0),2)</f>
        <v>1.45</v>
      </c>
      <c r="AU152" s="123" t="s">
        <v>12</v>
      </c>
      <c r="AV152" s="127">
        <v>1</v>
      </c>
      <c r="AW152" s="128">
        <v>40452</v>
      </c>
      <c r="AX152" s="129"/>
      <c r="AY152" s="129"/>
      <c r="AZ152" s="129"/>
      <c r="BA152" s="134" t="str">
        <f t="shared" si="37"/>
        <v>Fuel 1</v>
      </c>
    </row>
    <row r="153" spans="31:53">
      <c r="AE153" s="105" t="s">
        <v>54</v>
      </c>
      <c r="AF153" s="12" t="s">
        <v>28</v>
      </c>
      <c r="AG153" s="67">
        <f t="shared" si="44"/>
        <v>9.43</v>
      </c>
      <c r="AH153" s="12" t="s">
        <v>12</v>
      </c>
      <c r="AI153" s="13">
        <v>1</v>
      </c>
      <c r="AJ153" s="14">
        <v>39539</v>
      </c>
      <c r="AK153" s="68"/>
      <c r="AL153" s="68"/>
      <c r="AM153" s="68"/>
      <c r="AN153" s="104" t="str">
        <f t="shared" si="42"/>
        <v>Fuel 1</v>
      </c>
      <c r="AQ153" s="68" t="s">
        <v>7</v>
      </c>
      <c r="AR153" s="105" t="s">
        <v>86</v>
      </c>
      <c r="AS153" s="123" t="s">
        <v>69</v>
      </c>
      <c r="AT153" s="125">
        <f t="shared" si="40"/>
        <v>1.1399999999999999</v>
      </c>
      <c r="AU153" s="123" t="s">
        <v>12</v>
      </c>
      <c r="AV153" s="127">
        <v>1</v>
      </c>
      <c r="AW153" s="128">
        <v>40452</v>
      </c>
      <c r="AX153" s="129"/>
      <c r="AY153" s="129"/>
      <c r="AZ153" s="129"/>
      <c r="BA153" s="134" t="str">
        <f t="shared" si="37"/>
        <v>Fuel 1</v>
      </c>
    </row>
    <row r="154" spans="31:53">
      <c r="AE154" s="105" t="s">
        <v>54</v>
      </c>
      <c r="AF154" s="12" t="s">
        <v>28</v>
      </c>
      <c r="AG154" s="67">
        <f t="shared" si="44"/>
        <v>9.43</v>
      </c>
      <c r="AH154" s="12" t="s">
        <v>12</v>
      </c>
      <c r="AI154" s="13">
        <v>1</v>
      </c>
      <c r="AJ154" s="14">
        <v>39630</v>
      </c>
      <c r="AK154" s="68"/>
      <c r="AL154" s="68"/>
      <c r="AM154" s="68"/>
      <c r="AN154" s="104" t="str">
        <f t="shared" si="42"/>
        <v>Fuel 1</v>
      </c>
      <c r="AQ154" s="68" t="s">
        <v>6</v>
      </c>
      <c r="AR154" s="105" t="s">
        <v>87</v>
      </c>
      <c r="AS154" s="123" t="s">
        <v>69</v>
      </c>
      <c r="AT154" s="125">
        <f t="shared" si="40"/>
        <v>0.87</v>
      </c>
      <c r="AU154" s="123" t="s">
        <v>12</v>
      </c>
      <c r="AV154" s="127">
        <v>1</v>
      </c>
      <c r="AW154" s="128">
        <v>40452</v>
      </c>
      <c r="AX154" s="129"/>
      <c r="AY154" s="129"/>
      <c r="AZ154" s="129"/>
      <c r="BA154" s="134" t="str">
        <f t="shared" si="37"/>
        <v>Fuel 1</v>
      </c>
    </row>
    <row r="155" spans="31:53">
      <c r="AE155" s="105" t="s">
        <v>54</v>
      </c>
      <c r="AF155" s="12" t="s">
        <v>28</v>
      </c>
      <c r="AG155" s="67">
        <f t="shared" si="44"/>
        <v>9.43</v>
      </c>
      <c r="AH155" s="12" t="s">
        <v>12</v>
      </c>
      <c r="AI155" s="13">
        <v>1</v>
      </c>
      <c r="AJ155" s="14">
        <v>39722</v>
      </c>
      <c r="AK155" s="68"/>
      <c r="AL155" s="68"/>
      <c r="AM155" s="68"/>
      <c r="AN155" s="104" t="str">
        <f t="shared" si="42"/>
        <v>Fuel 1</v>
      </c>
      <c r="AQ155" s="68" t="s">
        <v>5</v>
      </c>
      <c r="AR155" s="105" t="s">
        <v>88</v>
      </c>
      <c r="AS155" s="123" t="s">
        <v>69</v>
      </c>
      <c r="AT155" s="125">
        <f t="shared" si="40"/>
        <v>1.19</v>
      </c>
      <c r="AU155" s="123" t="s">
        <v>12</v>
      </c>
      <c r="AV155" s="127">
        <v>1</v>
      </c>
      <c r="AW155" s="128">
        <v>40452</v>
      </c>
      <c r="AX155" s="129"/>
      <c r="AY155" s="129"/>
      <c r="AZ155" s="129"/>
      <c r="BA155" s="134" t="str">
        <f t="shared" si="37"/>
        <v>Fuel 1</v>
      </c>
    </row>
    <row r="156" spans="31:53">
      <c r="AE156" s="105" t="s">
        <v>54</v>
      </c>
      <c r="AF156" s="12" t="s">
        <v>28</v>
      </c>
      <c r="AG156" s="67">
        <f t="shared" si="44"/>
        <v>9.43</v>
      </c>
      <c r="AH156" s="12" t="s">
        <v>12</v>
      </c>
      <c r="AI156" s="13">
        <v>1</v>
      </c>
      <c r="AJ156" s="14">
        <v>39814</v>
      </c>
      <c r="AK156" s="68"/>
      <c r="AL156" s="68"/>
      <c r="AM156" s="68"/>
      <c r="AN156" s="104" t="str">
        <f t="shared" si="42"/>
        <v>Fuel 1</v>
      </c>
      <c r="AQ156" s="68" t="s">
        <v>4</v>
      </c>
      <c r="AR156" s="133" t="s">
        <v>36</v>
      </c>
      <c r="AS156" s="123" t="s">
        <v>69</v>
      </c>
      <c r="AT156" s="125">
        <f t="shared" si="40"/>
        <v>1.45</v>
      </c>
      <c r="AU156" s="123" t="s">
        <v>12</v>
      </c>
      <c r="AV156" s="127">
        <v>1</v>
      </c>
      <c r="AW156" s="128">
        <v>40452</v>
      </c>
      <c r="AX156" s="129"/>
      <c r="AY156" s="129"/>
      <c r="AZ156" s="129"/>
      <c r="BA156" s="134" t="str">
        <f t="shared" si="37"/>
        <v>Fuel 1</v>
      </c>
    </row>
    <row r="157" spans="31:53">
      <c r="AE157" s="105" t="s">
        <v>54</v>
      </c>
      <c r="AF157" s="12" t="s">
        <v>28</v>
      </c>
      <c r="AG157" s="67">
        <f t="shared" si="44"/>
        <v>9.43</v>
      </c>
      <c r="AH157" s="12" t="s">
        <v>12</v>
      </c>
      <c r="AI157" s="13">
        <v>1</v>
      </c>
      <c r="AJ157" s="14">
        <v>39904</v>
      </c>
      <c r="AK157" s="68"/>
      <c r="AL157" s="68"/>
      <c r="AM157" s="68"/>
      <c r="AN157" s="104" t="str">
        <f t="shared" si="42"/>
        <v>Fuel 1</v>
      </c>
      <c r="AQ157" s="68" t="s">
        <v>7</v>
      </c>
      <c r="AR157" s="133" t="s">
        <v>37</v>
      </c>
      <c r="AS157" s="123" t="s">
        <v>69</v>
      </c>
      <c r="AT157" s="125">
        <f t="shared" si="40"/>
        <v>1.1399999999999999</v>
      </c>
      <c r="AU157" s="123" t="s">
        <v>12</v>
      </c>
      <c r="AV157" s="127">
        <v>1</v>
      </c>
      <c r="AW157" s="128">
        <v>40452</v>
      </c>
      <c r="AX157" s="129"/>
      <c r="AY157" s="129"/>
      <c r="AZ157" s="129"/>
      <c r="BA157" s="134" t="str">
        <f t="shared" si="37"/>
        <v>Fuel 1</v>
      </c>
    </row>
    <row r="158" spans="31:53">
      <c r="AE158" s="105" t="s">
        <v>54</v>
      </c>
      <c r="AF158" s="12" t="s">
        <v>28</v>
      </c>
      <c r="AG158" s="67">
        <f t="shared" si="44"/>
        <v>9.43</v>
      </c>
      <c r="AH158" s="12" t="s">
        <v>12</v>
      </c>
      <c r="AI158" s="13">
        <v>1</v>
      </c>
      <c r="AJ158" s="14">
        <v>39995</v>
      </c>
      <c r="AK158" s="68"/>
      <c r="AL158" s="68"/>
      <c r="AM158" s="68"/>
      <c r="AN158" s="104" t="str">
        <f t="shared" si="42"/>
        <v>Fuel 1</v>
      </c>
      <c r="AQ158" s="68" t="s">
        <v>6</v>
      </c>
      <c r="AR158" s="133" t="s">
        <v>40</v>
      </c>
      <c r="AS158" s="123" t="s">
        <v>69</v>
      </c>
      <c r="AT158" s="125">
        <f t="shared" si="40"/>
        <v>0.87</v>
      </c>
      <c r="AU158" s="123" t="s">
        <v>12</v>
      </c>
      <c r="AV158" s="127">
        <v>1</v>
      </c>
      <c r="AW158" s="128">
        <v>40452</v>
      </c>
      <c r="AX158" s="129"/>
      <c r="AY158" s="129"/>
      <c r="AZ158" s="129"/>
      <c r="BA158" s="134" t="str">
        <f t="shared" si="37"/>
        <v>Fuel 1</v>
      </c>
    </row>
    <row r="159" spans="31:53">
      <c r="AE159" s="105" t="s">
        <v>54</v>
      </c>
      <c r="AF159" s="12" t="s">
        <v>28</v>
      </c>
      <c r="AG159" s="67">
        <f t="shared" si="44"/>
        <v>6.57</v>
      </c>
      <c r="AH159" s="12" t="s">
        <v>12</v>
      </c>
      <c r="AI159" s="13">
        <v>1</v>
      </c>
      <c r="AJ159" s="14">
        <v>40087</v>
      </c>
      <c r="AK159" s="68"/>
      <c r="AL159" s="68"/>
      <c r="AM159" s="68"/>
      <c r="AN159" s="104" t="str">
        <f t="shared" si="42"/>
        <v>Fuel 1</v>
      </c>
      <c r="AQ159" s="68" t="s">
        <v>5</v>
      </c>
      <c r="AR159" s="133" t="s">
        <v>43</v>
      </c>
      <c r="AS159" s="123" t="s">
        <v>69</v>
      </c>
      <c r="AT159" s="125">
        <f t="shared" si="40"/>
        <v>1.19</v>
      </c>
      <c r="AU159" s="123" t="s">
        <v>12</v>
      </c>
      <c r="AV159" s="127">
        <v>1</v>
      </c>
      <c r="AW159" s="128">
        <v>40452</v>
      </c>
      <c r="AX159" s="129"/>
      <c r="AY159" s="129"/>
      <c r="AZ159" s="129"/>
      <c r="BA159" s="134" t="str">
        <f t="shared" si="37"/>
        <v>Fuel 1</v>
      </c>
    </row>
    <row r="160" spans="31:53">
      <c r="AE160" s="105" t="s">
        <v>54</v>
      </c>
      <c r="AF160" s="12" t="s">
        <v>28</v>
      </c>
      <c r="AG160" s="67">
        <f>ROUND(AC55,$AG$2)</f>
        <v>6.75</v>
      </c>
      <c r="AH160" s="12" t="s">
        <v>12</v>
      </c>
      <c r="AI160" s="13">
        <v>1</v>
      </c>
      <c r="AJ160" s="14">
        <v>40179</v>
      </c>
      <c r="AK160" s="68"/>
      <c r="AL160" s="68"/>
      <c r="AM160" s="68"/>
      <c r="AN160" s="104" t="str">
        <f t="shared" si="42"/>
        <v>Fuel 1</v>
      </c>
      <c r="AQ160" s="68" t="s">
        <v>4</v>
      </c>
      <c r="AR160" s="105" t="s">
        <v>51</v>
      </c>
      <c r="AS160" s="123" t="s">
        <v>69</v>
      </c>
      <c r="AT160" s="125">
        <f t="shared" si="40"/>
        <v>1.45</v>
      </c>
      <c r="AU160" s="123" t="s">
        <v>12</v>
      </c>
      <c r="AV160" s="127">
        <v>1</v>
      </c>
      <c r="AW160" s="128">
        <v>40452</v>
      </c>
      <c r="AX160" s="129"/>
      <c r="AY160" s="129"/>
      <c r="AZ160" s="129"/>
      <c r="BA160" s="134" t="str">
        <f t="shared" si="37"/>
        <v>Fuel 1</v>
      </c>
    </row>
    <row r="161" spans="31:57">
      <c r="AE161" s="105" t="s">
        <v>54</v>
      </c>
      <c r="AF161" s="12" t="s">
        <v>28</v>
      </c>
      <c r="AG161" s="67">
        <f>ROUND(AC56,$AG$2)</f>
        <v>7.02</v>
      </c>
      <c r="AH161" s="12" t="s">
        <v>12</v>
      </c>
      <c r="AI161" s="13">
        <v>1</v>
      </c>
      <c r="AJ161" s="14">
        <v>40269</v>
      </c>
      <c r="AK161" s="68"/>
      <c r="AL161" s="68"/>
      <c r="AM161" s="68"/>
      <c r="AN161" s="104" t="str">
        <f t="shared" si="42"/>
        <v>Fuel 1</v>
      </c>
      <c r="AQ161" s="68" t="s">
        <v>7</v>
      </c>
      <c r="AR161" s="105" t="s">
        <v>52</v>
      </c>
      <c r="AS161" s="123" t="s">
        <v>69</v>
      </c>
      <c r="AT161" s="125">
        <f t="shared" si="40"/>
        <v>1.1399999999999999</v>
      </c>
      <c r="AU161" s="123" t="s">
        <v>12</v>
      </c>
      <c r="AV161" s="127">
        <v>1</v>
      </c>
      <c r="AW161" s="128">
        <v>40452</v>
      </c>
      <c r="AX161" s="129"/>
      <c r="AY161" s="129"/>
      <c r="AZ161" s="129"/>
      <c r="BA161" s="134" t="str">
        <f t="shared" si="37"/>
        <v>Fuel 1</v>
      </c>
    </row>
    <row r="162" spans="31:57" ht="13.5" thickBot="1">
      <c r="AE162" s="105" t="s">
        <v>54</v>
      </c>
      <c r="AF162" s="12" t="s">
        <v>28</v>
      </c>
      <c r="AG162" s="67">
        <f>ROUND(AC57,$AG$2)</f>
        <v>7.02</v>
      </c>
      <c r="AH162" s="12" t="s">
        <v>12</v>
      </c>
      <c r="AI162" s="13">
        <v>1</v>
      </c>
      <c r="AJ162" s="14">
        <v>40360</v>
      </c>
      <c r="AK162" s="68"/>
      <c r="AL162" s="68"/>
      <c r="AM162" s="68"/>
      <c r="AN162" s="104" t="str">
        <f t="shared" si="42"/>
        <v>Fuel 1</v>
      </c>
      <c r="AQ162" s="68" t="s">
        <v>6</v>
      </c>
      <c r="AR162" s="105" t="s">
        <v>53</v>
      </c>
      <c r="AS162" s="123" t="s">
        <v>69</v>
      </c>
      <c r="AT162" s="125">
        <f t="shared" si="40"/>
        <v>0.87</v>
      </c>
      <c r="AU162" s="123" t="s">
        <v>12</v>
      </c>
      <c r="AV162" s="127">
        <v>1</v>
      </c>
      <c r="AW162" s="128">
        <v>40452</v>
      </c>
      <c r="AX162" s="129"/>
      <c r="AY162" s="129"/>
      <c r="AZ162" s="129"/>
      <c r="BA162" s="134" t="str">
        <f t="shared" si="37"/>
        <v>Fuel 1</v>
      </c>
    </row>
    <row r="163" spans="31:57">
      <c r="AE163" s="105" t="s">
        <v>54</v>
      </c>
      <c r="AF163" s="12" t="s">
        <v>28</v>
      </c>
      <c r="AG163" s="67">
        <f>ROUND(AC58,$AG$2)</f>
        <v>7.02</v>
      </c>
      <c r="AH163" s="12" t="s">
        <v>12</v>
      </c>
      <c r="AI163" s="13">
        <v>1</v>
      </c>
      <c r="AJ163" s="14">
        <v>40452</v>
      </c>
      <c r="AK163" s="68"/>
      <c r="AL163" s="68"/>
      <c r="AM163" s="68"/>
      <c r="AN163" s="104" t="str">
        <f t="shared" si="42"/>
        <v>Fuel 1</v>
      </c>
      <c r="AQ163" s="68" t="s">
        <v>5</v>
      </c>
      <c r="AR163" s="148" t="s">
        <v>54</v>
      </c>
      <c r="AS163" s="149" t="s">
        <v>69</v>
      </c>
      <c r="AT163" s="150">
        <f t="shared" si="40"/>
        <v>1.19</v>
      </c>
      <c r="AU163" s="149" t="s">
        <v>12</v>
      </c>
      <c r="AV163" s="151">
        <v>1</v>
      </c>
      <c r="AW163" s="152">
        <v>40452</v>
      </c>
      <c r="AX163" s="153"/>
      <c r="AY163" s="153"/>
      <c r="AZ163" s="153"/>
      <c r="BA163" s="155" t="str">
        <f t="shared" si="37"/>
        <v>Fuel 1</v>
      </c>
      <c r="BB163" s="145" t="s">
        <v>102</v>
      </c>
      <c r="BC163" s="146" t="s">
        <v>103</v>
      </c>
      <c r="BD163" s="146" t="s">
        <v>104</v>
      </c>
      <c r="BE163" s="147" t="s">
        <v>105</v>
      </c>
    </row>
    <row r="164" spans="31:57">
      <c r="AE164" s="103" t="s">
        <v>91</v>
      </c>
      <c r="AF164" s="12" t="s">
        <v>28</v>
      </c>
      <c r="AG164" s="67">
        <f t="shared" ref="AG164:AG176" si="45">0.68*AG7+0.32*AG46</f>
        <v>5.5739999999999998</v>
      </c>
      <c r="AH164" s="12" t="s">
        <v>12</v>
      </c>
      <c r="AI164" s="13">
        <v>1</v>
      </c>
      <c r="AJ164" s="14">
        <v>39356</v>
      </c>
      <c r="AK164" s="68"/>
      <c r="AL164" s="68"/>
      <c r="AM164" s="68"/>
      <c r="AN164" s="104" t="str">
        <f t="shared" si="42"/>
        <v>Fuel 1</v>
      </c>
      <c r="AQ164" s="68"/>
      <c r="AR164" s="133" t="s">
        <v>91</v>
      </c>
      <c r="AS164" s="123" t="s">
        <v>69</v>
      </c>
      <c r="AT164" s="125">
        <f t="array" ref="AT164">BD164*SUM(IF(AW164=$AW$7:$AW$163,IF(BB164=$AR$7:$AR$163,$AT$7:$AT$163)))+BE164*SUM(IF(AW164=$AW$7:$AW$163,IF(BC164=$AR$7:$AR$163,$AT$7:$AT$163)))</f>
        <v>0</v>
      </c>
      <c r="AU164" s="123" t="s">
        <v>12</v>
      </c>
      <c r="AV164" s="127">
        <v>1</v>
      </c>
      <c r="AW164" s="128">
        <v>39356</v>
      </c>
      <c r="AX164" s="68"/>
      <c r="AY164" s="68"/>
      <c r="AZ164" s="68"/>
      <c r="BA164" s="134" t="str">
        <f t="shared" si="37"/>
        <v>Fuel 1</v>
      </c>
      <c r="BB164" s="133" t="s">
        <v>85</v>
      </c>
      <c r="BC164" s="68" t="s">
        <v>88</v>
      </c>
      <c r="BD164" s="68">
        <v>0.68</v>
      </c>
      <c r="BE164" s="135">
        <f>1-BD164</f>
        <v>0.31999999999999995</v>
      </c>
    </row>
    <row r="165" spans="31:57">
      <c r="AE165" s="103" t="s">
        <v>91</v>
      </c>
      <c r="AF165" s="12" t="s">
        <v>28</v>
      </c>
      <c r="AG165" s="67">
        <f t="shared" si="45"/>
        <v>5.5739999999999998</v>
      </c>
      <c r="AH165" s="12" t="s">
        <v>12</v>
      </c>
      <c r="AI165" s="13">
        <v>1</v>
      </c>
      <c r="AJ165" s="14">
        <v>39448</v>
      </c>
      <c r="AK165" s="68"/>
      <c r="AL165" s="68"/>
      <c r="AM165" s="68"/>
      <c r="AN165" s="104" t="str">
        <f t="shared" si="42"/>
        <v>Fuel 1</v>
      </c>
      <c r="AQ165" s="68"/>
      <c r="AR165" s="133" t="s">
        <v>91</v>
      </c>
      <c r="AS165" s="123" t="s">
        <v>69</v>
      </c>
      <c r="AT165" s="125">
        <f t="array" ref="AT165">BD165*SUM(IF(AW165=$AW$7:$AW$163,IF(BB165=$AR$7:$AR$163,$AT$7:$AT$163)))+BE165*SUM(IF(AW165=$AW$7:$AW$163,IF(BC165=$AR$7:$AR$163,$AT$7:$AT$163)))</f>
        <v>2.0284</v>
      </c>
      <c r="AU165" s="123" t="s">
        <v>12</v>
      </c>
      <c r="AV165" s="127">
        <v>1</v>
      </c>
      <c r="AW165" s="128">
        <v>39448</v>
      </c>
      <c r="AX165" s="68"/>
      <c r="AY165" s="68"/>
      <c r="AZ165" s="68"/>
      <c r="BA165" s="134" t="str">
        <f t="shared" si="37"/>
        <v>Fuel 1</v>
      </c>
      <c r="BB165" s="133" t="s">
        <v>85</v>
      </c>
      <c r="BC165" s="68" t="s">
        <v>88</v>
      </c>
      <c r="BD165" s="68">
        <v>0.68</v>
      </c>
      <c r="BE165" s="135">
        <f t="shared" ref="BE165:BE215" si="46">1-BD165</f>
        <v>0.31999999999999995</v>
      </c>
    </row>
    <row r="166" spans="31:57">
      <c r="AE166" s="103" t="s">
        <v>91</v>
      </c>
      <c r="AF166" s="12" t="s">
        <v>28</v>
      </c>
      <c r="AG166" s="67">
        <f t="shared" si="45"/>
        <v>5.5739999999999998</v>
      </c>
      <c r="AH166" s="12" t="s">
        <v>12</v>
      </c>
      <c r="AI166" s="13">
        <v>1</v>
      </c>
      <c r="AJ166" s="14">
        <v>39539</v>
      </c>
      <c r="AK166" s="68"/>
      <c r="AL166" s="68"/>
      <c r="AM166" s="68"/>
      <c r="AN166" s="104" t="str">
        <f t="shared" si="42"/>
        <v>Fuel 1</v>
      </c>
      <c r="AQ166" s="68"/>
      <c r="AR166" s="133" t="s">
        <v>91</v>
      </c>
      <c r="AS166" s="123" t="s">
        <v>69</v>
      </c>
      <c r="AT166" s="125">
        <f t="array" ref="AT166">BD166*SUM(IF(AW166=$AW$7:$AW$163,IF(BB166=$AR$7:$AR$163,$AT$7:$AT$163)))+BE166*SUM(IF(AW166=$AW$7:$AW$163,IF(BC166=$AR$7:$AR$163,$AT$7:$AT$163)))</f>
        <v>2.0284</v>
      </c>
      <c r="AU166" s="123" t="s">
        <v>12</v>
      </c>
      <c r="AV166" s="127">
        <v>1</v>
      </c>
      <c r="AW166" s="128">
        <v>39539</v>
      </c>
      <c r="AX166" s="68"/>
      <c r="AY166" s="68"/>
      <c r="AZ166" s="68"/>
      <c r="BA166" s="134" t="str">
        <f t="shared" si="37"/>
        <v>Fuel 1</v>
      </c>
      <c r="BB166" s="133" t="s">
        <v>85</v>
      </c>
      <c r="BC166" s="68" t="s">
        <v>88</v>
      </c>
      <c r="BD166" s="68">
        <v>0.68</v>
      </c>
      <c r="BE166" s="135">
        <f t="shared" si="46"/>
        <v>0.31999999999999995</v>
      </c>
    </row>
    <row r="167" spans="31:57">
      <c r="AE167" s="103" t="s">
        <v>91</v>
      </c>
      <c r="AF167" s="12" t="s">
        <v>28</v>
      </c>
      <c r="AG167" s="67">
        <f t="shared" si="45"/>
        <v>5.5739999999999998</v>
      </c>
      <c r="AH167" s="12" t="s">
        <v>12</v>
      </c>
      <c r="AI167" s="13">
        <v>1</v>
      </c>
      <c r="AJ167" s="14">
        <v>39630</v>
      </c>
      <c r="AK167" s="68"/>
      <c r="AL167" s="68"/>
      <c r="AM167" s="68"/>
      <c r="AN167" s="104" t="str">
        <f t="shared" si="42"/>
        <v>Fuel 1</v>
      </c>
      <c r="AQ167" s="68"/>
      <c r="AR167" s="133" t="s">
        <v>91</v>
      </c>
      <c r="AS167" s="123" t="s">
        <v>69</v>
      </c>
      <c r="AT167" s="125">
        <f t="array" ref="AT167">BD167*SUM(IF(AW167=$AW$7:$AW$163,IF(BB167=$AR$7:$AR$163,$AT$7:$AT$163)))+BE167*SUM(IF(AW167=$AW$7:$AW$163,IF(BC167=$AR$7:$AR$163,$AT$7:$AT$163)))</f>
        <v>2.0284</v>
      </c>
      <c r="AU167" s="123" t="s">
        <v>12</v>
      </c>
      <c r="AV167" s="127">
        <v>1</v>
      </c>
      <c r="AW167" s="128">
        <v>39630</v>
      </c>
      <c r="AX167" s="68"/>
      <c r="AY167" s="68"/>
      <c r="AZ167" s="68"/>
      <c r="BA167" s="134" t="str">
        <f t="shared" si="37"/>
        <v>Fuel 1</v>
      </c>
      <c r="BB167" s="133" t="s">
        <v>85</v>
      </c>
      <c r="BC167" s="68" t="s">
        <v>88</v>
      </c>
      <c r="BD167" s="68">
        <v>0.68</v>
      </c>
      <c r="BE167" s="135">
        <f t="shared" si="46"/>
        <v>0.31999999999999995</v>
      </c>
    </row>
    <row r="168" spans="31:57">
      <c r="AE168" s="103" t="s">
        <v>91</v>
      </c>
      <c r="AF168" s="12" t="s">
        <v>28</v>
      </c>
      <c r="AG168" s="67">
        <f t="shared" si="45"/>
        <v>5.5739999999999998</v>
      </c>
      <c r="AH168" s="12" t="s">
        <v>12</v>
      </c>
      <c r="AI168" s="13">
        <v>1</v>
      </c>
      <c r="AJ168" s="14">
        <v>39722</v>
      </c>
      <c r="AK168" s="68"/>
      <c r="AL168" s="68"/>
      <c r="AM168" s="68"/>
      <c r="AN168" s="104" t="str">
        <f t="shared" si="42"/>
        <v>Fuel 1</v>
      </c>
      <c r="AQ168" s="68"/>
      <c r="AR168" s="133" t="s">
        <v>91</v>
      </c>
      <c r="AS168" s="123" t="s">
        <v>69</v>
      </c>
      <c r="AT168" s="125">
        <f t="array" ref="AT168">BD168*SUM(IF(AW168=$AW$7:$AW$163,IF(BB168=$AR$7:$AR$163,$AT$7:$AT$163)))+BE168*SUM(IF(AW168=$AW$7:$AW$163,IF(BC168=$AR$7:$AR$163,$AT$7:$AT$163)))</f>
        <v>2.0284</v>
      </c>
      <c r="AU168" s="123" t="s">
        <v>12</v>
      </c>
      <c r="AV168" s="127">
        <v>1</v>
      </c>
      <c r="AW168" s="128">
        <v>39722</v>
      </c>
      <c r="AX168" s="68"/>
      <c r="AY168" s="68"/>
      <c r="AZ168" s="68"/>
      <c r="BA168" s="134" t="str">
        <f t="shared" si="37"/>
        <v>Fuel 1</v>
      </c>
      <c r="BB168" s="133" t="s">
        <v>85</v>
      </c>
      <c r="BC168" s="68" t="s">
        <v>88</v>
      </c>
      <c r="BD168" s="68">
        <v>0.68</v>
      </c>
      <c r="BE168" s="135">
        <f t="shared" si="46"/>
        <v>0.31999999999999995</v>
      </c>
    </row>
    <row r="169" spans="31:57">
      <c r="AE169" s="103" t="s">
        <v>91</v>
      </c>
      <c r="AF169" s="12" t="s">
        <v>28</v>
      </c>
      <c r="AG169" s="67">
        <f t="shared" si="45"/>
        <v>5.5739999999999998</v>
      </c>
      <c r="AH169" s="12" t="s">
        <v>12</v>
      </c>
      <c r="AI169" s="13">
        <v>1</v>
      </c>
      <c r="AJ169" s="14">
        <v>39814</v>
      </c>
      <c r="AK169" s="68"/>
      <c r="AL169" s="68"/>
      <c r="AM169" s="68"/>
      <c r="AN169" s="104" t="str">
        <f t="shared" si="42"/>
        <v>Fuel 1</v>
      </c>
      <c r="AQ169" s="68"/>
      <c r="AR169" s="133" t="s">
        <v>91</v>
      </c>
      <c r="AS169" s="123" t="s">
        <v>69</v>
      </c>
      <c r="AT169" s="125">
        <f t="array" ref="AT169">BD169*SUM(IF(AW169=$AW$7:$AW$163,IF(BB169=$AR$7:$AR$163,$AT$7:$AT$163)))+BE169*SUM(IF(AW169=$AW$7:$AW$163,IF(BC169=$AR$7:$AR$163,$AT$7:$AT$163)))</f>
        <v>1.2832000000000001</v>
      </c>
      <c r="AU169" s="123" t="s">
        <v>12</v>
      </c>
      <c r="AV169" s="127">
        <v>1</v>
      </c>
      <c r="AW169" s="128">
        <v>39814</v>
      </c>
      <c r="AX169" s="68"/>
      <c r="AY169" s="68"/>
      <c r="AZ169" s="68"/>
      <c r="BA169" s="134" t="str">
        <f t="shared" si="37"/>
        <v>Fuel 1</v>
      </c>
      <c r="BB169" s="133" t="s">
        <v>85</v>
      </c>
      <c r="BC169" s="68" t="s">
        <v>88</v>
      </c>
      <c r="BD169" s="68">
        <v>0.68</v>
      </c>
      <c r="BE169" s="135">
        <f t="shared" si="46"/>
        <v>0.31999999999999995</v>
      </c>
    </row>
    <row r="170" spans="31:57">
      <c r="AE170" s="103" t="s">
        <v>91</v>
      </c>
      <c r="AF170" s="12" t="s">
        <v>28</v>
      </c>
      <c r="AG170" s="67">
        <f t="shared" si="45"/>
        <v>5.5739999999999998</v>
      </c>
      <c r="AH170" s="12" t="s">
        <v>12</v>
      </c>
      <c r="AI170" s="13">
        <v>1</v>
      </c>
      <c r="AJ170" s="14">
        <v>39904</v>
      </c>
      <c r="AK170" s="68"/>
      <c r="AL170" s="68"/>
      <c r="AM170" s="68"/>
      <c r="AN170" s="104" t="str">
        <f t="shared" si="42"/>
        <v>Fuel 1</v>
      </c>
      <c r="AQ170" s="68"/>
      <c r="AR170" s="133" t="s">
        <v>91</v>
      </c>
      <c r="AS170" s="123" t="s">
        <v>69</v>
      </c>
      <c r="AT170" s="125">
        <f t="array" ref="AT170">BD170*SUM(IF(AW170=$AW$7:$AW$163,IF(BB170=$AR$7:$AR$163,$AT$7:$AT$163)))+BE170*SUM(IF(AW170=$AW$7:$AW$163,IF(BC170=$AR$7:$AR$163,$AT$7:$AT$163)))</f>
        <v>1.2832000000000001</v>
      </c>
      <c r="AU170" s="123" t="s">
        <v>12</v>
      </c>
      <c r="AV170" s="127">
        <v>1</v>
      </c>
      <c r="AW170" s="128">
        <v>39904</v>
      </c>
      <c r="AX170" s="68"/>
      <c r="AY170" s="68"/>
      <c r="AZ170" s="68"/>
      <c r="BA170" s="134" t="str">
        <f t="shared" si="37"/>
        <v>Fuel 1</v>
      </c>
      <c r="BB170" s="133" t="s">
        <v>85</v>
      </c>
      <c r="BC170" s="68" t="s">
        <v>88</v>
      </c>
      <c r="BD170" s="68">
        <v>0.68</v>
      </c>
      <c r="BE170" s="135">
        <f t="shared" si="46"/>
        <v>0.31999999999999995</v>
      </c>
    </row>
    <row r="171" spans="31:57">
      <c r="AE171" s="103" t="s">
        <v>91</v>
      </c>
      <c r="AF171" s="12" t="s">
        <v>28</v>
      </c>
      <c r="AG171" s="67">
        <f t="shared" si="45"/>
        <v>5.5739999999999998</v>
      </c>
      <c r="AH171" s="12" t="s">
        <v>12</v>
      </c>
      <c r="AI171" s="13">
        <v>1</v>
      </c>
      <c r="AJ171" s="14">
        <v>39995</v>
      </c>
      <c r="AK171" s="68"/>
      <c r="AL171" s="68"/>
      <c r="AM171" s="68"/>
      <c r="AN171" s="104" t="str">
        <f t="shared" si="42"/>
        <v>Fuel 1</v>
      </c>
      <c r="AQ171" s="68"/>
      <c r="AR171" s="133" t="s">
        <v>91</v>
      </c>
      <c r="AS171" s="123" t="s">
        <v>69</v>
      </c>
      <c r="AT171" s="125">
        <f t="array" ref="AT171">BD171*SUM(IF(AW171=$AW$7:$AW$163,IF(BB171=$AR$7:$AR$163,$AT$7:$AT$163)))+BE171*SUM(IF(AW171=$AW$7:$AW$163,IF(BC171=$AR$7:$AR$163,$AT$7:$AT$163)))</f>
        <v>1.2832000000000001</v>
      </c>
      <c r="AU171" s="123" t="s">
        <v>12</v>
      </c>
      <c r="AV171" s="127">
        <v>1</v>
      </c>
      <c r="AW171" s="128">
        <v>39995</v>
      </c>
      <c r="AX171" s="68"/>
      <c r="AY171" s="68"/>
      <c r="AZ171" s="68"/>
      <c r="BA171" s="134" t="str">
        <f t="shared" si="37"/>
        <v>Fuel 1</v>
      </c>
      <c r="BB171" s="133" t="s">
        <v>85</v>
      </c>
      <c r="BC171" s="68" t="s">
        <v>88</v>
      </c>
      <c r="BD171" s="68">
        <v>0.68</v>
      </c>
      <c r="BE171" s="135">
        <f t="shared" si="46"/>
        <v>0.31999999999999995</v>
      </c>
    </row>
    <row r="172" spans="31:57">
      <c r="AE172" s="103" t="s">
        <v>91</v>
      </c>
      <c r="AF172" s="12" t="s">
        <v>28</v>
      </c>
      <c r="AG172" s="67">
        <f t="shared" si="45"/>
        <v>3.5600000000000005</v>
      </c>
      <c r="AH172" s="12" t="s">
        <v>12</v>
      </c>
      <c r="AI172" s="13">
        <v>1</v>
      </c>
      <c r="AJ172" s="14">
        <v>40087</v>
      </c>
      <c r="AK172" s="68"/>
      <c r="AL172" s="68"/>
      <c r="AM172" s="68"/>
      <c r="AN172" s="104" t="str">
        <f t="shared" si="42"/>
        <v>Fuel 1</v>
      </c>
      <c r="AQ172" s="68"/>
      <c r="AR172" s="133" t="s">
        <v>91</v>
      </c>
      <c r="AS172" s="123" t="s">
        <v>69</v>
      </c>
      <c r="AT172" s="125">
        <f t="array" ref="AT172">BD172*SUM(IF(AW172=$AW$7:$AW$163,IF(BB172=$AR$7:$AR$163,$AT$7:$AT$163)))+BE172*SUM(IF(AW172=$AW$7:$AW$163,IF(BC172=$AR$7:$AR$163,$AT$7:$AT$163)))</f>
        <v>1.2832000000000001</v>
      </c>
      <c r="AU172" s="123" t="s">
        <v>12</v>
      </c>
      <c r="AV172" s="127">
        <v>1</v>
      </c>
      <c r="AW172" s="128">
        <v>40087</v>
      </c>
      <c r="AX172" s="68"/>
      <c r="AY172" s="68"/>
      <c r="AZ172" s="68"/>
      <c r="BA172" s="134" t="str">
        <f t="shared" ref="BA172:BA215" si="47">scen</f>
        <v>Fuel 1</v>
      </c>
      <c r="BB172" s="133" t="s">
        <v>85</v>
      </c>
      <c r="BC172" s="68" t="s">
        <v>88</v>
      </c>
      <c r="BD172" s="68">
        <v>0.68</v>
      </c>
      <c r="BE172" s="135">
        <f t="shared" si="46"/>
        <v>0.31999999999999995</v>
      </c>
    </row>
    <row r="173" spans="31:57">
      <c r="AE173" s="103" t="s">
        <v>91</v>
      </c>
      <c r="AF173" s="12" t="s">
        <v>28</v>
      </c>
      <c r="AG173" s="67">
        <f t="shared" si="45"/>
        <v>3.8216000000000001</v>
      </c>
      <c r="AH173" s="12" t="s">
        <v>12</v>
      </c>
      <c r="AI173" s="13">
        <v>1</v>
      </c>
      <c r="AJ173" s="14">
        <v>40179</v>
      </c>
      <c r="AK173" s="68"/>
      <c r="AL173" s="68"/>
      <c r="AM173" s="68"/>
      <c r="AN173" s="104" t="str">
        <f t="shared" si="42"/>
        <v>Fuel 1</v>
      </c>
      <c r="AQ173" s="68"/>
      <c r="AR173" s="133" t="s">
        <v>91</v>
      </c>
      <c r="AS173" s="123" t="s">
        <v>69</v>
      </c>
      <c r="AT173" s="125">
        <f t="array" ref="AT173">BD173*SUM(IF(AW173=$AW$7:$AW$163,IF(BB173=$AR$7:$AR$163,$AT$7:$AT$163)))+BE173*SUM(IF(AW173=$AW$7:$AW$163,IF(BC173=$AR$7:$AR$163,$AT$7:$AT$163)))</f>
        <v>1.3668</v>
      </c>
      <c r="AU173" s="123" t="s">
        <v>12</v>
      </c>
      <c r="AV173" s="127">
        <v>1</v>
      </c>
      <c r="AW173" s="128">
        <v>40179</v>
      </c>
      <c r="AX173" s="68"/>
      <c r="AY173" s="68"/>
      <c r="AZ173" s="68"/>
      <c r="BA173" s="134" t="str">
        <f t="shared" si="47"/>
        <v>Fuel 1</v>
      </c>
      <c r="BB173" s="133" t="s">
        <v>85</v>
      </c>
      <c r="BC173" s="68" t="s">
        <v>88</v>
      </c>
      <c r="BD173" s="68">
        <v>0.68</v>
      </c>
      <c r="BE173" s="135">
        <f t="shared" si="46"/>
        <v>0.31999999999999995</v>
      </c>
    </row>
    <row r="174" spans="31:57">
      <c r="AE174" s="103" t="s">
        <v>91</v>
      </c>
      <c r="AF174" s="12" t="s">
        <v>28</v>
      </c>
      <c r="AG174" s="67">
        <f t="shared" si="45"/>
        <v>3.9691999999999998</v>
      </c>
      <c r="AH174" s="12" t="s">
        <v>12</v>
      </c>
      <c r="AI174" s="13">
        <v>1</v>
      </c>
      <c r="AJ174" s="14">
        <v>40269</v>
      </c>
      <c r="AK174" s="68"/>
      <c r="AL174" s="68"/>
      <c r="AM174" s="68"/>
      <c r="AN174" s="104" t="str">
        <f t="shared" si="42"/>
        <v>Fuel 1</v>
      </c>
      <c r="AQ174" s="68"/>
      <c r="AR174" s="133" t="s">
        <v>91</v>
      </c>
      <c r="AS174" s="123" t="s">
        <v>69</v>
      </c>
      <c r="AT174" s="125">
        <f t="array" ref="AT174">BD174*SUM(IF(AW174=$AW$7:$AW$163,IF(BB174=$AR$7:$AR$163,$AT$7:$AT$163)))+BE174*SUM(IF(AW174=$AW$7:$AW$163,IF(BC174=$AR$7:$AR$163,$AT$7:$AT$163)))</f>
        <v>1.3668</v>
      </c>
      <c r="AU174" s="123" t="s">
        <v>12</v>
      </c>
      <c r="AV174" s="127">
        <v>1</v>
      </c>
      <c r="AW174" s="128">
        <v>40269</v>
      </c>
      <c r="AX174" s="68"/>
      <c r="AY174" s="68"/>
      <c r="AZ174" s="68"/>
      <c r="BA174" s="134" t="str">
        <f t="shared" si="47"/>
        <v>Fuel 1</v>
      </c>
      <c r="BB174" s="133" t="s">
        <v>85</v>
      </c>
      <c r="BC174" s="68" t="s">
        <v>88</v>
      </c>
      <c r="BD174" s="68">
        <v>0.68</v>
      </c>
      <c r="BE174" s="135">
        <f t="shared" si="46"/>
        <v>0.31999999999999995</v>
      </c>
    </row>
    <row r="175" spans="31:57">
      <c r="AE175" s="103" t="s">
        <v>91</v>
      </c>
      <c r="AF175" s="12" t="s">
        <v>28</v>
      </c>
      <c r="AG175" s="67">
        <f t="shared" si="45"/>
        <v>3.9691999999999998</v>
      </c>
      <c r="AH175" s="12" t="s">
        <v>12</v>
      </c>
      <c r="AI175" s="13">
        <v>1</v>
      </c>
      <c r="AJ175" s="14">
        <v>40360</v>
      </c>
      <c r="AK175" s="68"/>
      <c r="AL175" s="68"/>
      <c r="AM175" s="68"/>
      <c r="AN175" s="104" t="str">
        <f t="shared" si="42"/>
        <v>Fuel 1</v>
      </c>
      <c r="AQ175" s="68"/>
      <c r="AR175" s="133" t="s">
        <v>91</v>
      </c>
      <c r="AS175" s="123" t="s">
        <v>69</v>
      </c>
      <c r="AT175" s="125">
        <f t="array" ref="AT175">BD175*SUM(IF(AW175=$AW$7:$AW$163,IF(BB175=$AR$7:$AR$163,$AT$7:$AT$163)))+BE175*SUM(IF(AW175=$AW$7:$AW$163,IF(BC175=$AR$7:$AR$163,$AT$7:$AT$163)))</f>
        <v>1.3668</v>
      </c>
      <c r="AU175" s="123" t="s">
        <v>12</v>
      </c>
      <c r="AV175" s="127">
        <v>1</v>
      </c>
      <c r="AW175" s="128">
        <v>40360</v>
      </c>
      <c r="AX175" s="68"/>
      <c r="AY175" s="68"/>
      <c r="AZ175" s="68"/>
      <c r="BA175" s="134" t="str">
        <f t="shared" si="47"/>
        <v>Fuel 1</v>
      </c>
      <c r="BB175" s="133" t="s">
        <v>85</v>
      </c>
      <c r="BC175" s="68" t="s">
        <v>88</v>
      </c>
      <c r="BD175" s="68">
        <v>0.68</v>
      </c>
      <c r="BE175" s="135">
        <f t="shared" si="46"/>
        <v>0.31999999999999995</v>
      </c>
    </row>
    <row r="176" spans="31:57">
      <c r="AE176" s="103" t="s">
        <v>91</v>
      </c>
      <c r="AF176" s="12" t="s">
        <v>28</v>
      </c>
      <c r="AG176" s="67">
        <f t="shared" si="45"/>
        <v>3.9691999999999998</v>
      </c>
      <c r="AH176" s="12" t="s">
        <v>12</v>
      </c>
      <c r="AI176" s="13">
        <v>1</v>
      </c>
      <c r="AJ176" s="14">
        <v>40452</v>
      </c>
      <c r="AK176" s="68"/>
      <c r="AL176" s="68"/>
      <c r="AM176" s="68"/>
      <c r="AN176" s="104" t="str">
        <f t="shared" si="42"/>
        <v>Fuel 1</v>
      </c>
      <c r="AQ176" s="68"/>
      <c r="AR176" s="133" t="s">
        <v>91</v>
      </c>
      <c r="AS176" s="123" t="s">
        <v>69</v>
      </c>
      <c r="AT176" s="125">
        <f t="array" ref="AT176">BD176*SUM(IF(AW176=$AW$7:$AW$163,IF(BB176=$AR$7:$AR$163,$AT$7:$AT$163)))+BE176*SUM(IF(AW176=$AW$7:$AW$163,IF(BC176=$AR$7:$AR$163,$AT$7:$AT$163)))</f>
        <v>1.3668</v>
      </c>
      <c r="AU176" s="123" t="s">
        <v>12</v>
      </c>
      <c r="AV176" s="127">
        <v>1</v>
      </c>
      <c r="AW176" s="128">
        <v>40452</v>
      </c>
      <c r="AX176" s="68"/>
      <c r="AY176" s="68"/>
      <c r="AZ176" s="68"/>
      <c r="BA176" s="134" t="str">
        <f t="shared" si="47"/>
        <v>Fuel 1</v>
      </c>
      <c r="BB176" s="133" t="s">
        <v>85</v>
      </c>
      <c r="BC176" s="68" t="s">
        <v>88</v>
      </c>
      <c r="BD176" s="68">
        <v>0.68</v>
      </c>
      <c r="BE176" s="135">
        <f t="shared" si="46"/>
        <v>0.31999999999999995</v>
      </c>
    </row>
    <row r="177" spans="31:57">
      <c r="AE177" s="103" t="s">
        <v>92</v>
      </c>
      <c r="AF177" s="12" t="s">
        <v>28</v>
      </c>
      <c r="AG177" s="67">
        <f t="shared" ref="AG177:AG189" si="48">0.61*AG46+0.39*AG20</f>
        <v>13.4794</v>
      </c>
      <c r="AH177" s="12" t="s">
        <v>12</v>
      </c>
      <c r="AI177" s="13">
        <v>1</v>
      </c>
      <c r="AJ177" s="14">
        <v>39356</v>
      </c>
      <c r="AK177" s="68"/>
      <c r="AL177" s="68"/>
      <c r="AM177" s="68"/>
      <c r="AN177" s="104" t="str">
        <f t="shared" si="42"/>
        <v>Fuel 1</v>
      </c>
      <c r="AQ177" s="68"/>
      <c r="AR177" s="133" t="s">
        <v>92</v>
      </c>
      <c r="AS177" s="123" t="s">
        <v>69</v>
      </c>
      <c r="AT177" s="125">
        <f t="array" ref="AT177">BD177*SUM(IF(AW177=$AW$7:$AW$163,IF(BB177=$AR$7:$AR$163,$AT$7:$AT$163)))+BE177*SUM(IF(AW177=$AW$7:$AW$163,IF(BC177=$AR$7:$AR$163,$AT$7:$AT$163)))</f>
        <v>0</v>
      </c>
      <c r="AU177" s="123" t="s">
        <v>12</v>
      </c>
      <c r="AV177" s="127">
        <v>1</v>
      </c>
      <c r="AW177" s="128">
        <v>39356</v>
      </c>
      <c r="AX177" s="68"/>
      <c r="AY177" s="68"/>
      <c r="AZ177" s="68"/>
      <c r="BA177" s="134" t="str">
        <f t="shared" si="47"/>
        <v>Fuel 1</v>
      </c>
      <c r="BB177" s="105" t="s">
        <v>95</v>
      </c>
      <c r="BC177" s="68" t="s">
        <v>96</v>
      </c>
      <c r="BD177" s="68">
        <v>0.61</v>
      </c>
      <c r="BE177" s="135">
        <f t="shared" si="46"/>
        <v>0.39</v>
      </c>
    </row>
    <row r="178" spans="31:57">
      <c r="AE178" s="103" t="s">
        <v>92</v>
      </c>
      <c r="AF178" s="12" t="s">
        <v>28</v>
      </c>
      <c r="AG178" s="67">
        <f t="shared" si="48"/>
        <v>13.4794</v>
      </c>
      <c r="AH178" s="12" t="s">
        <v>12</v>
      </c>
      <c r="AI178" s="13">
        <v>1</v>
      </c>
      <c r="AJ178" s="14">
        <v>39448</v>
      </c>
      <c r="AK178" s="68"/>
      <c r="AL178" s="68"/>
      <c r="AM178" s="68"/>
      <c r="AN178" s="104" t="str">
        <f t="shared" si="42"/>
        <v>Fuel 1</v>
      </c>
      <c r="AQ178" s="68"/>
      <c r="AR178" s="133" t="s">
        <v>92</v>
      </c>
      <c r="AS178" s="123" t="s">
        <v>69</v>
      </c>
      <c r="AT178" s="125">
        <f t="array" ref="AT178">BD178*SUM(IF(AW178=$AW$7:$AW$163,IF(BB178=$AR$7:$AR$163,$AT$7:$AT$163)))+BE178*SUM(IF(AW178=$AW$7:$AW$163,IF(BC178=$AR$7:$AR$163,$AT$7:$AT$163)))</f>
        <v>1.7426999999999999</v>
      </c>
      <c r="AU178" s="123" t="s">
        <v>12</v>
      </c>
      <c r="AV178" s="127">
        <v>1</v>
      </c>
      <c r="AW178" s="128">
        <v>39448</v>
      </c>
      <c r="AX178" s="68"/>
      <c r="AY178" s="68"/>
      <c r="AZ178" s="68"/>
      <c r="BA178" s="134" t="str">
        <f t="shared" si="47"/>
        <v>Fuel 1</v>
      </c>
      <c r="BB178" s="105" t="s">
        <v>95</v>
      </c>
      <c r="BC178" s="68" t="s">
        <v>96</v>
      </c>
      <c r="BD178" s="68">
        <v>0.61</v>
      </c>
      <c r="BE178" s="135">
        <f t="shared" si="46"/>
        <v>0.39</v>
      </c>
    </row>
    <row r="179" spans="31:57">
      <c r="AE179" s="103" t="s">
        <v>92</v>
      </c>
      <c r="AF179" s="12" t="s">
        <v>28</v>
      </c>
      <c r="AG179" s="67">
        <f t="shared" si="48"/>
        <v>13.4794</v>
      </c>
      <c r="AH179" s="12" t="s">
        <v>12</v>
      </c>
      <c r="AI179" s="13">
        <v>1</v>
      </c>
      <c r="AJ179" s="14">
        <v>39539</v>
      </c>
      <c r="AK179" s="68"/>
      <c r="AL179" s="68"/>
      <c r="AM179" s="68"/>
      <c r="AN179" s="104" t="str">
        <f t="shared" si="42"/>
        <v>Fuel 1</v>
      </c>
      <c r="AQ179" s="68"/>
      <c r="AR179" s="133" t="s">
        <v>92</v>
      </c>
      <c r="AS179" s="123" t="s">
        <v>69</v>
      </c>
      <c r="AT179" s="125">
        <f t="array" ref="AT179">BD179*SUM(IF(AW179=$AW$7:$AW$163,IF(BB179=$AR$7:$AR$163,$AT$7:$AT$163)))+BE179*SUM(IF(AW179=$AW$7:$AW$163,IF(BC179=$AR$7:$AR$163,$AT$7:$AT$163)))</f>
        <v>1.7426999999999999</v>
      </c>
      <c r="AU179" s="123" t="s">
        <v>12</v>
      </c>
      <c r="AV179" s="127">
        <v>1</v>
      </c>
      <c r="AW179" s="128">
        <v>39539</v>
      </c>
      <c r="AX179" s="68"/>
      <c r="AY179" s="68"/>
      <c r="AZ179" s="68"/>
      <c r="BA179" s="134" t="str">
        <f t="shared" si="47"/>
        <v>Fuel 1</v>
      </c>
      <c r="BB179" s="105" t="s">
        <v>95</v>
      </c>
      <c r="BC179" s="68" t="s">
        <v>96</v>
      </c>
      <c r="BD179" s="68">
        <v>0.61</v>
      </c>
      <c r="BE179" s="135">
        <f t="shared" si="46"/>
        <v>0.39</v>
      </c>
    </row>
    <row r="180" spans="31:57">
      <c r="AE180" s="103" t="s">
        <v>92</v>
      </c>
      <c r="AF180" s="12" t="s">
        <v>28</v>
      </c>
      <c r="AG180" s="67">
        <f t="shared" si="48"/>
        <v>13.4794</v>
      </c>
      <c r="AH180" s="12" t="s">
        <v>12</v>
      </c>
      <c r="AI180" s="13">
        <v>1</v>
      </c>
      <c r="AJ180" s="14">
        <v>39630</v>
      </c>
      <c r="AK180" s="68"/>
      <c r="AL180" s="68"/>
      <c r="AM180" s="68"/>
      <c r="AN180" s="104" t="str">
        <f t="shared" si="42"/>
        <v>Fuel 1</v>
      </c>
      <c r="AQ180" s="68"/>
      <c r="AR180" s="133" t="s">
        <v>92</v>
      </c>
      <c r="AS180" s="123" t="s">
        <v>69</v>
      </c>
      <c r="AT180" s="125">
        <f t="array" ref="AT180">BD180*SUM(IF(AW180=$AW$7:$AW$163,IF(BB180=$AR$7:$AR$163,$AT$7:$AT$163)))+BE180*SUM(IF(AW180=$AW$7:$AW$163,IF(BC180=$AR$7:$AR$163,$AT$7:$AT$163)))</f>
        <v>1.7426999999999999</v>
      </c>
      <c r="AU180" s="123" t="s">
        <v>12</v>
      </c>
      <c r="AV180" s="127">
        <v>1</v>
      </c>
      <c r="AW180" s="128">
        <v>39630</v>
      </c>
      <c r="AX180" s="68"/>
      <c r="AY180" s="68"/>
      <c r="AZ180" s="68"/>
      <c r="BA180" s="134" t="str">
        <f t="shared" si="47"/>
        <v>Fuel 1</v>
      </c>
      <c r="BB180" s="105" t="s">
        <v>95</v>
      </c>
      <c r="BC180" s="68" t="s">
        <v>96</v>
      </c>
      <c r="BD180" s="68">
        <v>0.61</v>
      </c>
      <c r="BE180" s="135">
        <f t="shared" si="46"/>
        <v>0.39</v>
      </c>
    </row>
    <row r="181" spans="31:57">
      <c r="AE181" s="103" t="s">
        <v>92</v>
      </c>
      <c r="AF181" s="12" t="s">
        <v>28</v>
      </c>
      <c r="AG181" s="67">
        <f t="shared" si="48"/>
        <v>13.4794</v>
      </c>
      <c r="AH181" s="12" t="s">
        <v>12</v>
      </c>
      <c r="AI181" s="13">
        <v>1</v>
      </c>
      <c r="AJ181" s="14">
        <v>39722</v>
      </c>
      <c r="AK181" s="68"/>
      <c r="AL181" s="68"/>
      <c r="AM181" s="68"/>
      <c r="AN181" s="104" t="str">
        <f t="shared" si="42"/>
        <v>Fuel 1</v>
      </c>
      <c r="AQ181" s="68"/>
      <c r="AR181" s="133" t="s">
        <v>92</v>
      </c>
      <c r="AS181" s="123" t="s">
        <v>69</v>
      </c>
      <c r="AT181" s="125">
        <f t="array" ref="AT181">BD181*SUM(IF(AW181=$AW$7:$AW$163,IF(BB181=$AR$7:$AR$163,$AT$7:$AT$163)))+BE181*SUM(IF(AW181=$AW$7:$AW$163,IF(BC181=$AR$7:$AR$163,$AT$7:$AT$163)))</f>
        <v>1.7426999999999999</v>
      </c>
      <c r="AU181" s="123" t="s">
        <v>12</v>
      </c>
      <c r="AV181" s="127">
        <v>1</v>
      </c>
      <c r="AW181" s="128">
        <v>39722</v>
      </c>
      <c r="AX181" s="68"/>
      <c r="AY181" s="68"/>
      <c r="AZ181" s="68"/>
      <c r="BA181" s="134" t="str">
        <f t="shared" si="47"/>
        <v>Fuel 1</v>
      </c>
      <c r="BB181" s="105" t="s">
        <v>95</v>
      </c>
      <c r="BC181" s="68" t="s">
        <v>96</v>
      </c>
      <c r="BD181" s="68">
        <v>0.61</v>
      </c>
      <c r="BE181" s="135">
        <f t="shared" si="46"/>
        <v>0.39</v>
      </c>
    </row>
    <row r="182" spans="31:57">
      <c r="AE182" s="106" t="s">
        <v>92</v>
      </c>
      <c r="AF182" s="12" t="s">
        <v>28</v>
      </c>
      <c r="AG182" s="69">
        <f t="shared" si="48"/>
        <v>13.4794</v>
      </c>
      <c r="AH182" s="12" t="s">
        <v>12</v>
      </c>
      <c r="AI182" s="13">
        <v>1</v>
      </c>
      <c r="AJ182" s="14">
        <v>39814</v>
      </c>
      <c r="AK182" s="68"/>
      <c r="AL182" s="68"/>
      <c r="AM182" s="68"/>
      <c r="AN182" s="104" t="str">
        <f t="shared" si="42"/>
        <v>Fuel 1</v>
      </c>
      <c r="AQ182" s="68"/>
      <c r="AR182" s="106" t="s">
        <v>92</v>
      </c>
      <c r="AS182" s="123" t="s">
        <v>69</v>
      </c>
      <c r="AT182" s="125">
        <f t="array" ref="AT182">BD182*SUM(IF(AW182=$AW$7:$AW$163,IF(BB182=$AR$7:$AR$163,$AT$7:$AT$163)))+BE182*SUM(IF(AW182=$AW$7:$AW$163,IF(BC182=$AR$7:$AR$163,$AT$7:$AT$163)))</f>
        <v>1.1005</v>
      </c>
      <c r="AU182" s="123" t="s">
        <v>12</v>
      </c>
      <c r="AV182" s="127">
        <v>1</v>
      </c>
      <c r="AW182" s="128">
        <v>39814</v>
      </c>
      <c r="AX182" s="68"/>
      <c r="AY182" s="68"/>
      <c r="AZ182" s="68"/>
      <c r="BA182" s="134" t="str">
        <f t="shared" si="47"/>
        <v>Fuel 1</v>
      </c>
      <c r="BB182" s="105" t="s">
        <v>95</v>
      </c>
      <c r="BC182" s="68" t="s">
        <v>96</v>
      </c>
      <c r="BD182" s="68">
        <v>0.61</v>
      </c>
      <c r="BE182" s="135">
        <f t="shared" si="46"/>
        <v>0.39</v>
      </c>
    </row>
    <row r="183" spans="31:57">
      <c r="AE183" s="106" t="s">
        <v>92</v>
      </c>
      <c r="AF183" s="12" t="s">
        <v>28</v>
      </c>
      <c r="AG183" s="69">
        <f t="shared" si="48"/>
        <v>13.4794</v>
      </c>
      <c r="AH183" s="12" t="s">
        <v>12</v>
      </c>
      <c r="AI183" s="13">
        <v>1</v>
      </c>
      <c r="AJ183" s="14">
        <v>39904</v>
      </c>
      <c r="AK183" s="68"/>
      <c r="AL183" s="68"/>
      <c r="AM183" s="68"/>
      <c r="AN183" s="104" t="str">
        <f t="shared" si="42"/>
        <v>Fuel 1</v>
      </c>
      <c r="AQ183" s="68"/>
      <c r="AR183" s="106" t="s">
        <v>92</v>
      </c>
      <c r="AS183" s="123" t="s">
        <v>69</v>
      </c>
      <c r="AT183" s="125">
        <f t="array" ref="AT183">BD183*SUM(IF(AW183=$AW$7:$AW$163,IF(BB183=$AR$7:$AR$163,$AT$7:$AT$163)))+BE183*SUM(IF(AW183=$AW$7:$AW$163,IF(BC183=$AR$7:$AR$163,$AT$7:$AT$163)))</f>
        <v>1.1005</v>
      </c>
      <c r="AU183" s="123" t="s">
        <v>12</v>
      </c>
      <c r="AV183" s="127">
        <v>1</v>
      </c>
      <c r="AW183" s="128">
        <v>39904</v>
      </c>
      <c r="AX183" s="68"/>
      <c r="AY183" s="68"/>
      <c r="AZ183" s="68"/>
      <c r="BA183" s="134" t="str">
        <f t="shared" si="47"/>
        <v>Fuel 1</v>
      </c>
      <c r="BB183" s="105" t="s">
        <v>95</v>
      </c>
      <c r="BC183" s="68" t="s">
        <v>96</v>
      </c>
      <c r="BD183" s="68">
        <v>0.61</v>
      </c>
      <c r="BE183" s="135">
        <f t="shared" si="46"/>
        <v>0.39</v>
      </c>
    </row>
    <row r="184" spans="31:57">
      <c r="AE184" s="106" t="s">
        <v>92</v>
      </c>
      <c r="AF184" s="12" t="s">
        <v>28</v>
      </c>
      <c r="AG184" s="69">
        <f t="shared" si="48"/>
        <v>13.4794</v>
      </c>
      <c r="AH184" s="12" t="s">
        <v>12</v>
      </c>
      <c r="AI184" s="13">
        <v>1</v>
      </c>
      <c r="AJ184" s="14">
        <v>39995</v>
      </c>
      <c r="AK184" s="68"/>
      <c r="AL184" s="68"/>
      <c r="AM184" s="68"/>
      <c r="AN184" s="104" t="str">
        <f t="shared" si="42"/>
        <v>Fuel 1</v>
      </c>
      <c r="AQ184" s="68"/>
      <c r="AR184" s="106" t="s">
        <v>92</v>
      </c>
      <c r="AS184" s="123" t="s">
        <v>69</v>
      </c>
      <c r="AT184" s="125">
        <f t="array" ref="AT184">BD184*SUM(IF(AW184=$AW$7:$AW$163,IF(BB184=$AR$7:$AR$163,$AT$7:$AT$163)))+BE184*SUM(IF(AW184=$AW$7:$AW$163,IF(BC184=$AR$7:$AR$163,$AT$7:$AT$163)))</f>
        <v>1.1005</v>
      </c>
      <c r="AU184" s="123" t="s">
        <v>12</v>
      </c>
      <c r="AV184" s="127">
        <v>1</v>
      </c>
      <c r="AW184" s="128">
        <v>39995</v>
      </c>
      <c r="AX184" s="68"/>
      <c r="AY184" s="68"/>
      <c r="AZ184" s="68"/>
      <c r="BA184" s="134" t="str">
        <f t="shared" si="47"/>
        <v>Fuel 1</v>
      </c>
      <c r="BB184" s="105" t="s">
        <v>95</v>
      </c>
      <c r="BC184" s="68" t="s">
        <v>96</v>
      </c>
      <c r="BD184" s="68">
        <v>0.61</v>
      </c>
      <c r="BE184" s="135">
        <f t="shared" si="46"/>
        <v>0.39</v>
      </c>
    </row>
    <row r="185" spans="31:57">
      <c r="AE185" s="106" t="s">
        <v>92</v>
      </c>
      <c r="AF185" s="12" t="s">
        <v>28</v>
      </c>
      <c r="AG185" s="69">
        <f t="shared" si="48"/>
        <v>7.7978000000000005</v>
      </c>
      <c r="AH185" s="12" t="s">
        <v>12</v>
      </c>
      <c r="AI185" s="13">
        <v>1</v>
      </c>
      <c r="AJ185" s="14">
        <v>40087</v>
      </c>
      <c r="AK185" s="68"/>
      <c r="AL185" s="68"/>
      <c r="AM185" s="68"/>
      <c r="AN185" s="104" t="str">
        <f t="shared" si="42"/>
        <v>Fuel 1</v>
      </c>
      <c r="AQ185" s="68"/>
      <c r="AR185" s="106" t="s">
        <v>92</v>
      </c>
      <c r="AS185" s="123" t="s">
        <v>69</v>
      </c>
      <c r="AT185" s="125">
        <f t="array" ref="AT185">BD185*SUM(IF(AW185=$AW$7:$AW$163,IF(BB185=$AR$7:$AR$163,$AT$7:$AT$163)))+BE185*SUM(IF(AW185=$AW$7:$AW$163,IF(BC185=$AR$7:$AR$163,$AT$7:$AT$163)))</f>
        <v>1.1005</v>
      </c>
      <c r="AU185" s="123" t="s">
        <v>12</v>
      </c>
      <c r="AV185" s="127">
        <v>1</v>
      </c>
      <c r="AW185" s="128">
        <v>40087</v>
      </c>
      <c r="AX185" s="68"/>
      <c r="AY185" s="68"/>
      <c r="AZ185" s="68"/>
      <c r="BA185" s="134" t="str">
        <f t="shared" si="47"/>
        <v>Fuel 1</v>
      </c>
      <c r="BB185" s="105" t="s">
        <v>95</v>
      </c>
      <c r="BC185" s="68" t="s">
        <v>96</v>
      </c>
      <c r="BD185" s="68">
        <v>0.61</v>
      </c>
      <c r="BE185" s="135">
        <f t="shared" si="46"/>
        <v>0.39</v>
      </c>
    </row>
    <row r="186" spans="31:57">
      <c r="AE186" s="106" t="s">
        <v>92</v>
      </c>
      <c r="AF186" s="12" t="s">
        <v>28</v>
      </c>
      <c r="AG186" s="69">
        <f t="shared" si="48"/>
        <v>8.0753000000000004</v>
      </c>
      <c r="AH186" s="12" t="s">
        <v>12</v>
      </c>
      <c r="AI186" s="13">
        <v>1</v>
      </c>
      <c r="AJ186" s="14">
        <v>40179</v>
      </c>
      <c r="AK186" s="68"/>
      <c r="AL186" s="68"/>
      <c r="AM186" s="68"/>
      <c r="AN186" s="104" t="str">
        <f t="shared" si="42"/>
        <v>Fuel 1</v>
      </c>
      <c r="AQ186" s="68"/>
      <c r="AR186" s="106" t="s">
        <v>92</v>
      </c>
      <c r="AS186" s="123" t="s">
        <v>69</v>
      </c>
      <c r="AT186" s="125">
        <f t="array" ref="AT186">BD186*SUM(IF(AW186=$AW$7:$AW$163,IF(BB186=$AR$7:$AR$163,$AT$7:$AT$163)))+BE186*SUM(IF(AW186=$AW$7:$AW$163,IF(BC186=$AR$7:$AR$163,$AT$7:$AT$163)))</f>
        <v>1.1705000000000001</v>
      </c>
      <c r="AU186" s="123" t="s">
        <v>12</v>
      </c>
      <c r="AV186" s="127">
        <v>1</v>
      </c>
      <c r="AW186" s="128">
        <v>40179</v>
      </c>
      <c r="AX186" s="68"/>
      <c r="AY186" s="68"/>
      <c r="AZ186" s="68"/>
      <c r="BA186" s="134" t="str">
        <f t="shared" si="47"/>
        <v>Fuel 1</v>
      </c>
      <c r="BB186" s="105" t="s">
        <v>95</v>
      </c>
      <c r="BC186" s="68" t="s">
        <v>96</v>
      </c>
      <c r="BD186" s="68">
        <v>0.61</v>
      </c>
      <c r="BE186" s="135">
        <f t="shared" si="46"/>
        <v>0.39</v>
      </c>
    </row>
    <row r="187" spans="31:57">
      <c r="AE187" s="106" t="s">
        <v>92</v>
      </c>
      <c r="AF187" s="12" t="s">
        <v>28</v>
      </c>
      <c r="AG187" s="69">
        <f t="shared" si="48"/>
        <v>8.3765000000000001</v>
      </c>
      <c r="AH187" s="12" t="s">
        <v>12</v>
      </c>
      <c r="AI187" s="13">
        <v>1</v>
      </c>
      <c r="AJ187" s="14">
        <v>40269</v>
      </c>
      <c r="AK187" s="68"/>
      <c r="AL187" s="68"/>
      <c r="AM187" s="68"/>
      <c r="AN187" s="104" t="str">
        <f t="shared" si="42"/>
        <v>Fuel 1</v>
      </c>
      <c r="AQ187" s="68"/>
      <c r="AR187" s="106" t="s">
        <v>92</v>
      </c>
      <c r="AS187" s="123" t="s">
        <v>69</v>
      </c>
      <c r="AT187" s="125">
        <f t="array" ref="AT187">BD187*SUM(IF(AW187=$AW$7:$AW$163,IF(BB187=$AR$7:$AR$163,$AT$7:$AT$163)))+BE187*SUM(IF(AW187=$AW$7:$AW$163,IF(BC187=$AR$7:$AR$163,$AT$7:$AT$163)))</f>
        <v>1.1705000000000001</v>
      </c>
      <c r="AU187" s="123" t="s">
        <v>12</v>
      </c>
      <c r="AV187" s="127">
        <v>1</v>
      </c>
      <c r="AW187" s="128">
        <v>40269</v>
      </c>
      <c r="AX187" s="68"/>
      <c r="AY187" s="68"/>
      <c r="AZ187" s="68"/>
      <c r="BA187" s="134" t="str">
        <f t="shared" si="47"/>
        <v>Fuel 1</v>
      </c>
      <c r="BB187" s="105" t="s">
        <v>95</v>
      </c>
      <c r="BC187" s="68" t="s">
        <v>96</v>
      </c>
      <c r="BD187" s="68">
        <v>0.61</v>
      </c>
      <c r="BE187" s="135">
        <f t="shared" si="46"/>
        <v>0.39</v>
      </c>
    </row>
    <row r="188" spans="31:57">
      <c r="AE188" s="106" t="s">
        <v>92</v>
      </c>
      <c r="AF188" s="12" t="s">
        <v>28</v>
      </c>
      <c r="AG188" s="69">
        <f t="shared" si="48"/>
        <v>8.3765000000000001</v>
      </c>
      <c r="AH188" s="12" t="s">
        <v>12</v>
      </c>
      <c r="AI188" s="13">
        <v>1</v>
      </c>
      <c r="AJ188" s="14">
        <v>40360</v>
      </c>
      <c r="AK188" s="68"/>
      <c r="AL188" s="68"/>
      <c r="AM188" s="68"/>
      <c r="AN188" s="104" t="str">
        <f t="shared" si="42"/>
        <v>Fuel 1</v>
      </c>
      <c r="AQ188" s="68"/>
      <c r="AR188" s="106" t="s">
        <v>92</v>
      </c>
      <c r="AS188" s="123" t="s">
        <v>69</v>
      </c>
      <c r="AT188" s="125">
        <f t="array" ref="AT188">BD188*SUM(IF(AW188=$AW$7:$AW$163,IF(BB188=$AR$7:$AR$163,$AT$7:$AT$163)))+BE188*SUM(IF(AW188=$AW$7:$AW$163,IF(BC188=$AR$7:$AR$163,$AT$7:$AT$163)))</f>
        <v>1.1705000000000001</v>
      </c>
      <c r="AU188" s="123" t="s">
        <v>12</v>
      </c>
      <c r="AV188" s="127">
        <v>1</v>
      </c>
      <c r="AW188" s="128">
        <v>40360</v>
      </c>
      <c r="AX188" s="68"/>
      <c r="AY188" s="68"/>
      <c r="AZ188" s="68"/>
      <c r="BA188" s="134" t="str">
        <f t="shared" si="47"/>
        <v>Fuel 1</v>
      </c>
      <c r="BB188" s="105" t="s">
        <v>95</v>
      </c>
      <c r="BC188" s="68" t="s">
        <v>96</v>
      </c>
      <c r="BD188" s="68">
        <v>0.61</v>
      </c>
      <c r="BE188" s="135">
        <f t="shared" si="46"/>
        <v>0.39</v>
      </c>
    </row>
    <row r="189" spans="31:57">
      <c r="AE189" s="106" t="s">
        <v>92</v>
      </c>
      <c r="AF189" s="12" t="s">
        <v>28</v>
      </c>
      <c r="AG189" s="69">
        <f t="shared" si="48"/>
        <v>8.3765000000000001</v>
      </c>
      <c r="AH189" s="12" t="s">
        <v>12</v>
      </c>
      <c r="AI189" s="13">
        <v>1</v>
      </c>
      <c r="AJ189" s="14">
        <v>40452</v>
      </c>
      <c r="AK189" s="68"/>
      <c r="AL189" s="68"/>
      <c r="AM189" s="68"/>
      <c r="AN189" s="104" t="str">
        <f t="shared" si="42"/>
        <v>Fuel 1</v>
      </c>
      <c r="AQ189" s="68"/>
      <c r="AR189" s="106" t="s">
        <v>92</v>
      </c>
      <c r="AS189" s="123" t="s">
        <v>69</v>
      </c>
      <c r="AT189" s="125">
        <f t="array" ref="AT189">BD189*SUM(IF(AW189=$AW$7:$AW$163,IF(BB189=$AR$7:$AR$163,$AT$7:$AT$163)))+BE189*SUM(IF(AW189=$AW$7:$AW$163,IF(BC189=$AR$7:$AR$163,$AT$7:$AT$163)))</f>
        <v>1.1705000000000001</v>
      </c>
      <c r="AU189" s="123" t="s">
        <v>12</v>
      </c>
      <c r="AV189" s="127">
        <v>1</v>
      </c>
      <c r="AW189" s="128">
        <v>40452</v>
      </c>
      <c r="AX189" s="68"/>
      <c r="AY189" s="68"/>
      <c r="AZ189" s="68"/>
      <c r="BA189" s="134" t="str">
        <f t="shared" si="47"/>
        <v>Fuel 1</v>
      </c>
      <c r="BB189" s="105" t="s">
        <v>95</v>
      </c>
      <c r="BC189" s="68" t="s">
        <v>96</v>
      </c>
      <c r="BD189" s="68">
        <v>0.61</v>
      </c>
      <c r="BE189" s="135">
        <f t="shared" si="46"/>
        <v>0.39</v>
      </c>
    </row>
    <row r="190" spans="31:57">
      <c r="AE190" s="105" t="s">
        <v>93</v>
      </c>
      <c r="AF190" s="12" t="s">
        <v>28</v>
      </c>
      <c r="AG190" s="69">
        <f t="shared" ref="AG190:AG202" si="49">0.61*AG46+0.39*AG20</f>
        <v>13.4794</v>
      </c>
      <c r="AH190" s="12" t="s">
        <v>12</v>
      </c>
      <c r="AI190" s="13">
        <v>1</v>
      </c>
      <c r="AJ190" s="14">
        <v>39356</v>
      </c>
      <c r="AK190" s="68"/>
      <c r="AL190" s="68"/>
      <c r="AM190" s="68"/>
      <c r="AN190" s="104" t="str">
        <f t="shared" si="42"/>
        <v>Fuel 1</v>
      </c>
      <c r="AQ190" s="68"/>
      <c r="AR190" s="105" t="s">
        <v>93</v>
      </c>
      <c r="AS190" s="123" t="s">
        <v>69</v>
      </c>
      <c r="AT190" s="125">
        <f t="array" ref="AT190">BD190*SUM(IF(AW190=$AW$7:$AW$163,IF(BB190=$AR$7:$AR$163,$AT$7:$AT$163)))+BE190*SUM(IF(AW190=$AW$7:$AW$163,IF(BC190=$AR$7:$AR$163,$AT$7:$AT$163)))</f>
        <v>0</v>
      </c>
      <c r="AU190" s="123" t="s">
        <v>12</v>
      </c>
      <c r="AV190" s="127">
        <v>1</v>
      </c>
      <c r="AW190" s="128">
        <v>39356</v>
      </c>
      <c r="AX190" s="68"/>
      <c r="AY190" s="68"/>
      <c r="AZ190" s="68"/>
      <c r="BA190" s="134" t="str">
        <f t="shared" si="47"/>
        <v>Fuel 1</v>
      </c>
      <c r="BB190" s="105" t="s">
        <v>95</v>
      </c>
      <c r="BC190" s="68" t="s">
        <v>96</v>
      </c>
      <c r="BD190" s="68">
        <v>0.61</v>
      </c>
      <c r="BE190" s="135">
        <f t="shared" si="46"/>
        <v>0.39</v>
      </c>
    </row>
    <row r="191" spans="31:57">
      <c r="AE191" s="105" t="s">
        <v>93</v>
      </c>
      <c r="AF191" s="12" t="s">
        <v>28</v>
      </c>
      <c r="AG191" s="69">
        <f t="shared" si="49"/>
        <v>13.4794</v>
      </c>
      <c r="AH191" s="12" t="s">
        <v>12</v>
      </c>
      <c r="AI191" s="13">
        <v>1</v>
      </c>
      <c r="AJ191" s="14">
        <v>39448</v>
      </c>
      <c r="AK191" s="68"/>
      <c r="AL191" s="68"/>
      <c r="AM191" s="68"/>
      <c r="AN191" s="104" t="str">
        <f t="shared" si="42"/>
        <v>Fuel 1</v>
      </c>
      <c r="AQ191" s="68"/>
      <c r="AR191" s="105" t="s">
        <v>93</v>
      </c>
      <c r="AS191" s="123" t="s">
        <v>69</v>
      </c>
      <c r="AT191" s="125">
        <f t="array" ref="AT191">BD191*SUM(IF(AW191=$AW$7:$AW$163,IF(BB191=$AR$7:$AR$163,$AT$7:$AT$163)))+BE191*SUM(IF(AW191=$AW$7:$AW$163,IF(BC191=$AR$7:$AR$163,$AT$7:$AT$163)))</f>
        <v>1.7426999999999999</v>
      </c>
      <c r="AU191" s="123" t="s">
        <v>12</v>
      </c>
      <c r="AV191" s="127">
        <v>1</v>
      </c>
      <c r="AW191" s="128">
        <v>39448</v>
      </c>
      <c r="AX191" s="68"/>
      <c r="AY191" s="68"/>
      <c r="AZ191" s="68"/>
      <c r="BA191" s="134" t="str">
        <f t="shared" si="47"/>
        <v>Fuel 1</v>
      </c>
      <c r="BB191" s="105" t="s">
        <v>95</v>
      </c>
      <c r="BC191" s="68" t="s">
        <v>96</v>
      </c>
      <c r="BD191" s="68">
        <v>0.61</v>
      </c>
      <c r="BE191" s="135">
        <f t="shared" si="46"/>
        <v>0.39</v>
      </c>
    </row>
    <row r="192" spans="31:57">
      <c r="AE192" s="105" t="s">
        <v>93</v>
      </c>
      <c r="AF192" s="12" t="s">
        <v>28</v>
      </c>
      <c r="AG192" s="69">
        <f t="shared" si="49"/>
        <v>13.4794</v>
      </c>
      <c r="AH192" s="12" t="s">
        <v>12</v>
      </c>
      <c r="AI192" s="13">
        <v>1</v>
      </c>
      <c r="AJ192" s="14">
        <v>39539</v>
      </c>
      <c r="AK192" s="68"/>
      <c r="AL192" s="68"/>
      <c r="AM192" s="68"/>
      <c r="AN192" s="104" t="str">
        <f t="shared" si="42"/>
        <v>Fuel 1</v>
      </c>
      <c r="AQ192" s="68"/>
      <c r="AR192" s="105" t="s">
        <v>93</v>
      </c>
      <c r="AS192" s="123" t="s">
        <v>69</v>
      </c>
      <c r="AT192" s="125">
        <f t="array" ref="AT192">BD192*SUM(IF(AW192=$AW$7:$AW$163,IF(BB192=$AR$7:$AR$163,$AT$7:$AT$163)))+BE192*SUM(IF(AW192=$AW$7:$AW$163,IF(BC192=$AR$7:$AR$163,$AT$7:$AT$163)))</f>
        <v>1.7426999999999999</v>
      </c>
      <c r="AU192" s="123" t="s">
        <v>12</v>
      </c>
      <c r="AV192" s="127">
        <v>1</v>
      </c>
      <c r="AW192" s="128">
        <v>39539</v>
      </c>
      <c r="AX192" s="68"/>
      <c r="AY192" s="68"/>
      <c r="AZ192" s="68"/>
      <c r="BA192" s="134" t="str">
        <f t="shared" si="47"/>
        <v>Fuel 1</v>
      </c>
      <c r="BB192" s="105" t="s">
        <v>95</v>
      </c>
      <c r="BC192" s="68" t="s">
        <v>96</v>
      </c>
      <c r="BD192" s="68">
        <v>0.61</v>
      </c>
      <c r="BE192" s="135">
        <f t="shared" si="46"/>
        <v>0.39</v>
      </c>
    </row>
    <row r="193" spans="31:57">
      <c r="AE193" s="105" t="s">
        <v>93</v>
      </c>
      <c r="AF193" s="12" t="s">
        <v>28</v>
      </c>
      <c r="AG193" s="69">
        <f t="shared" si="49"/>
        <v>13.4794</v>
      </c>
      <c r="AH193" s="12" t="s">
        <v>12</v>
      </c>
      <c r="AI193" s="13">
        <v>1</v>
      </c>
      <c r="AJ193" s="14">
        <v>39630</v>
      </c>
      <c r="AK193" s="68"/>
      <c r="AL193" s="68"/>
      <c r="AM193" s="68"/>
      <c r="AN193" s="104" t="str">
        <f t="shared" si="42"/>
        <v>Fuel 1</v>
      </c>
      <c r="AQ193" s="68"/>
      <c r="AR193" s="105" t="s">
        <v>93</v>
      </c>
      <c r="AS193" s="123" t="s">
        <v>69</v>
      </c>
      <c r="AT193" s="125">
        <f t="array" ref="AT193">BD193*SUM(IF(AW193=$AW$7:$AW$163,IF(BB193=$AR$7:$AR$163,$AT$7:$AT$163)))+BE193*SUM(IF(AW193=$AW$7:$AW$163,IF(BC193=$AR$7:$AR$163,$AT$7:$AT$163)))</f>
        <v>1.7426999999999999</v>
      </c>
      <c r="AU193" s="123" t="s">
        <v>12</v>
      </c>
      <c r="AV193" s="127">
        <v>1</v>
      </c>
      <c r="AW193" s="128">
        <v>39630</v>
      </c>
      <c r="AX193" s="68"/>
      <c r="AY193" s="68"/>
      <c r="AZ193" s="68"/>
      <c r="BA193" s="134" t="str">
        <f t="shared" si="47"/>
        <v>Fuel 1</v>
      </c>
      <c r="BB193" s="105" t="s">
        <v>95</v>
      </c>
      <c r="BC193" s="68" t="s">
        <v>96</v>
      </c>
      <c r="BD193" s="68">
        <v>0.61</v>
      </c>
      <c r="BE193" s="135">
        <f t="shared" si="46"/>
        <v>0.39</v>
      </c>
    </row>
    <row r="194" spans="31:57">
      <c r="AE194" s="105" t="s">
        <v>93</v>
      </c>
      <c r="AF194" s="12" t="s">
        <v>28</v>
      </c>
      <c r="AG194" s="69">
        <f t="shared" si="49"/>
        <v>13.4794</v>
      </c>
      <c r="AH194" s="12" t="s">
        <v>12</v>
      </c>
      <c r="AI194" s="13">
        <v>1</v>
      </c>
      <c r="AJ194" s="14">
        <v>39722</v>
      </c>
      <c r="AK194" s="68"/>
      <c r="AL194" s="68"/>
      <c r="AM194" s="68"/>
      <c r="AN194" s="104" t="str">
        <f t="shared" si="42"/>
        <v>Fuel 1</v>
      </c>
      <c r="AQ194" s="68"/>
      <c r="AR194" s="105" t="s">
        <v>93</v>
      </c>
      <c r="AS194" s="123" t="s">
        <v>69</v>
      </c>
      <c r="AT194" s="125">
        <f t="array" ref="AT194">BD194*SUM(IF(AW194=$AW$7:$AW$163,IF(BB194=$AR$7:$AR$163,$AT$7:$AT$163)))+BE194*SUM(IF(AW194=$AW$7:$AW$163,IF(BC194=$AR$7:$AR$163,$AT$7:$AT$163)))</f>
        <v>1.7426999999999999</v>
      </c>
      <c r="AU194" s="123" t="s">
        <v>12</v>
      </c>
      <c r="AV194" s="127">
        <v>1</v>
      </c>
      <c r="AW194" s="128">
        <v>39722</v>
      </c>
      <c r="AX194" s="68"/>
      <c r="AY194" s="68"/>
      <c r="AZ194" s="68"/>
      <c r="BA194" s="134" t="str">
        <f t="shared" si="47"/>
        <v>Fuel 1</v>
      </c>
      <c r="BB194" s="105" t="s">
        <v>95</v>
      </c>
      <c r="BC194" s="68" t="s">
        <v>96</v>
      </c>
      <c r="BD194" s="68">
        <v>0.61</v>
      </c>
      <c r="BE194" s="135">
        <f t="shared" si="46"/>
        <v>0.39</v>
      </c>
    </row>
    <row r="195" spans="31:57">
      <c r="AE195" s="105" t="s">
        <v>93</v>
      </c>
      <c r="AF195" s="12" t="s">
        <v>28</v>
      </c>
      <c r="AG195" s="69">
        <f t="shared" si="49"/>
        <v>13.4794</v>
      </c>
      <c r="AH195" s="12" t="s">
        <v>12</v>
      </c>
      <c r="AI195" s="13">
        <v>1</v>
      </c>
      <c r="AJ195" s="14">
        <v>39814</v>
      </c>
      <c r="AK195" s="68"/>
      <c r="AL195" s="68"/>
      <c r="AM195" s="68"/>
      <c r="AN195" s="104" t="str">
        <f t="shared" si="42"/>
        <v>Fuel 1</v>
      </c>
      <c r="AQ195" s="68"/>
      <c r="AR195" s="105" t="s">
        <v>93</v>
      </c>
      <c r="AS195" s="123" t="s">
        <v>69</v>
      </c>
      <c r="AT195" s="125">
        <f t="array" ref="AT195">BD195*SUM(IF(AW195=$AW$7:$AW$163,IF(BB195=$AR$7:$AR$163,$AT$7:$AT$163)))+BE195*SUM(IF(AW195=$AW$7:$AW$163,IF(BC195=$AR$7:$AR$163,$AT$7:$AT$163)))</f>
        <v>1.1005</v>
      </c>
      <c r="AU195" s="123" t="s">
        <v>12</v>
      </c>
      <c r="AV195" s="127">
        <v>1</v>
      </c>
      <c r="AW195" s="128">
        <v>39814</v>
      </c>
      <c r="AX195" s="68"/>
      <c r="AY195" s="68"/>
      <c r="AZ195" s="68"/>
      <c r="BA195" s="134" t="str">
        <f t="shared" si="47"/>
        <v>Fuel 1</v>
      </c>
      <c r="BB195" s="105" t="s">
        <v>95</v>
      </c>
      <c r="BC195" s="68" t="s">
        <v>96</v>
      </c>
      <c r="BD195" s="68">
        <v>0.61</v>
      </c>
      <c r="BE195" s="135">
        <f t="shared" si="46"/>
        <v>0.39</v>
      </c>
    </row>
    <row r="196" spans="31:57">
      <c r="AE196" s="105" t="s">
        <v>93</v>
      </c>
      <c r="AF196" s="12" t="s">
        <v>28</v>
      </c>
      <c r="AG196" s="69">
        <f t="shared" si="49"/>
        <v>13.4794</v>
      </c>
      <c r="AH196" s="12" t="s">
        <v>12</v>
      </c>
      <c r="AI196" s="13">
        <v>1</v>
      </c>
      <c r="AJ196" s="14">
        <v>39904</v>
      </c>
      <c r="AK196" s="68"/>
      <c r="AL196" s="68"/>
      <c r="AM196" s="68"/>
      <c r="AN196" s="104" t="str">
        <f t="shared" si="42"/>
        <v>Fuel 1</v>
      </c>
      <c r="AQ196" s="68"/>
      <c r="AR196" s="105" t="s">
        <v>93</v>
      </c>
      <c r="AS196" s="123" t="s">
        <v>69</v>
      </c>
      <c r="AT196" s="125">
        <f t="array" ref="AT196">BD196*SUM(IF(AW196=$AW$7:$AW$163,IF(BB196=$AR$7:$AR$163,$AT$7:$AT$163)))+BE196*SUM(IF(AW196=$AW$7:$AW$163,IF(BC196=$AR$7:$AR$163,$AT$7:$AT$163)))</f>
        <v>1.1005</v>
      </c>
      <c r="AU196" s="123" t="s">
        <v>12</v>
      </c>
      <c r="AV196" s="127">
        <v>1</v>
      </c>
      <c r="AW196" s="128">
        <v>39904</v>
      </c>
      <c r="AX196" s="68"/>
      <c r="AY196" s="68"/>
      <c r="AZ196" s="68"/>
      <c r="BA196" s="134" t="str">
        <f t="shared" si="47"/>
        <v>Fuel 1</v>
      </c>
      <c r="BB196" s="105" t="s">
        <v>95</v>
      </c>
      <c r="BC196" s="68" t="s">
        <v>96</v>
      </c>
      <c r="BD196" s="68">
        <v>0.61</v>
      </c>
      <c r="BE196" s="135">
        <f t="shared" si="46"/>
        <v>0.39</v>
      </c>
    </row>
    <row r="197" spans="31:57">
      <c r="AE197" s="105" t="s">
        <v>93</v>
      </c>
      <c r="AF197" s="12" t="s">
        <v>28</v>
      </c>
      <c r="AG197" s="69">
        <f t="shared" si="49"/>
        <v>13.4794</v>
      </c>
      <c r="AH197" s="12" t="s">
        <v>12</v>
      </c>
      <c r="AI197" s="13">
        <v>1</v>
      </c>
      <c r="AJ197" s="14">
        <v>39995</v>
      </c>
      <c r="AK197" s="68"/>
      <c r="AL197" s="68"/>
      <c r="AM197" s="68"/>
      <c r="AN197" s="104" t="str">
        <f t="shared" si="42"/>
        <v>Fuel 1</v>
      </c>
      <c r="AQ197" s="68"/>
      <c r="AR197" s="105" t="s">
        <v>93</v>
      </c>
      <c r="AS197" s="123" t="s">
        <v>69</v>
      </c>
      <c r="AT197" s="125">
        <f t="array" ref="AT197">BD197*SUM(IF(AW197=$AW$7:$AW$163,IF(BB197=$AR$7:$AR$163,$AT$7:$AT$163)))+BE197*SUM(IF(AW197=$AW$7:$AW$163,IF(BC197=$AR$7:$AR$163,$AT$7:$AT$163)))</f>
        <v>1.1005</v>
      </c>
      <c r="AU197" s="123" t="s">
        <v>12</v>
      </c>
      <c r="AV197" s="127">
        <v>1</v>
      </c>
      <c r="AW197" s="128">
        <v>39995</v>
      </c>
      <c r="AX197" s="68"/>
      <c r="AY197" s="68"/>
      <c r="AZ197" s="68"/>
      <c r="BA197" s="134" t="str">
        <f t="shared" si="47"/>
        <v>Fuel 1</v>
      </c>
      <c r="BB197" s="105" t="s">
        <v>95</v>
      </c>
      <c r="BC197" s="68" t="s">
        <v>96</v>
      </c>
      <c r="BD197" s="68">
        <v>0.61</v>
      </c>
      <c r="BE197" s="135">
        <f t="shared" si="46"/>
        <v>0.39</v>
      </c>
    </row>
    <row r="198" spans="31:57">
      <c r="AE198" s="105" t="s">
        <v>93</v>
      </c>
      <c r="AF198" s="12" t="s">
        <v>28</v>
      </c>
      <c r="AG198" s="69">
        <f t="shared" si="49"/>
        <v>7.7978000000000005</v>
      </c>
      <c r="AH198" s="12" t="s">
        <v>12</v>
      </c>
      <c r="AI198" s="13">
        <v>1</v>
      </c>
      <c r="AJ198" s="14">
        <v>40087</v>
      </c>
      <c r="AK198" s="68"/>
      <c r="AL198" s="68"/>
      <c r="AM198" s="68"/>
      <c r="AN198" s="104" t="str">
        <f t="shared" si="42"/>
        <v>Fuel 1</v>
      </c>
      <c r="AQ198" s="68"/>
      <c r="AR198" s="105" t="s">
        <v>93</v>
      </c>
      <c r="AS198" s="123" t="s">
        <v>69</v>
      </c>
      <c r="AT198" s="125">
        <f t="array" ref="AT198">BD198*SUM(IF(AW198=$AW$7:$AW$163,IF(BB198=$AR$7:$AR$163,$AT$7:$AT$163)))+BE198*SUM(IF(AW198=$AW$7:$AW$163,IF(BC198=$AR$7:$AR$163,$AT$7:$AT$163)))</f>
        <v>1.1005</v>
      </c>
      <c r="AU198" s="123" t="s">
        <v>12</v>
      </c>
      <c r="AV198" s="127">
        <v>1</v>
      </c>
      <c r="AW198" s="128">
        <v>40087</v>
      </c>
      <c r="AX198" s="68"/>
      <c r="AY198" s="68"/>
      <c r="AZ198" s="68"/>
      <c r="BA198" s="134" t="str">
        <f t="shared" si="47"/>
        <v>Fuel 1</v>
      </c>
      <c r="BB198" s="105" t="s">
        <v>95</v>
      </c>
      <c r="BC198" s="68" t="s">
        <v>96</v>
      </c>
      <c r="BD198" s="68">
        <v>0.61</v>
      </c>
      <c r="BE198" s="135">
        <f t="shared" si="46"/>
        <v>0.39</v>
      </c>
    </row>
    <row r="199" spans="31:57">
      <c r="AE199" s="105" t="s">
        <v>93</v>
      </c>
      <c r="AF199" s="12" t="s">
        <v>28</v>
      </c>
      <c r="AG199" s="69">
        <f t="shared" si="49"/>
        <v>8.0753000000000004</v>
      </c>
      <c r="AH199" s="12" t="s">
        <v>12</v>
      </c>
      <c r="AI199" s="13">
        <v>1</v>
      </c>
      <c r="AJ199" s="14">
        <v>40179</v>
      </c>
      <c r="AK199" s="68"/>
      <c r="AL199" s="68"/>
      <c r="AM199" s="68"/>
      <c r="AN199" s="104" t="str">
        <f t="shared" ref="AN199:AN215" si="50">scen</f>
        <v>Fuel 1</v>
      </c>
      <c r="AQ199" s="68"/>
      <c r="AR199" s="105" t="s">
        <v>93</v>
      </c>
      <c r="AS199" s="123" t="s">
        <v>69</v>
      </c>
      <c r="AT199" s="125">
        <f t="array" ref="AT199">BD199*SUM(IF(AW199=$AW$7:$AW$163,IF(BB199=$AR$7:$AR$163,$AT$7:$AT$163)))+BE199*SUM(IF(AW199=$AW$7:$AW$163,IF(BC199=$AR$7:$AR$163,$AT$7:$AT$163)))</f>
        <v>1.1705000000000001</v>
      </c>
      <c r="AU199" s="123" t="s">
        <v>12</v>
      </c>
      <c r="AV199" s="127">
        <v>1</v>
      </c>
      <c r="AW199" s="128">
        <v>40179</v>
      </c>
      <c r="AX199" s="68"/>
      <c r="AY199" s="68"/>
      <c r="AZ199" s="68"/>
      <c r="BA199" s="134" t="str">
        <f t="shared" si="47"/>
        <v>Fuel 1</v>
      </c>
      <c r="BB199" s="105" t="s">
        <v>95</v>
      </c>
      <c r="BC199" s="68" t="s">
        <v>96</v>
      </c>
      <c r="BD199" s="68">
        <v>0.61</v>
      </c>
      <c r="BE199" s="135">
        <f t="shared" si="46"/>
        <v>0.39</v>
      </c>
    </row>
    <row r="200" spans="31:57">
      <c r="AE200" s="105" t="s">
        <v>93</v>
      </c>
      <c r="AF200" s="12" t="s">
        <v>28</v>
      </c>
      <c r="AG200" s="69">
        <f t="shared" si="49"/>
        <v>8.3765000000000001</v>
      </c>
      <c r="AH200" s="12" t="s">
        <v>12</v>
      </c>
      <c r="AI200" s="13">
        <v>1</v>
      </c>
      <c r="AJ200" s="14">
        <v>40269</v>
      </c>
      <c r="AK200" s="68"/>
      <c r="AL200" s="68"/>
      <c r="AM200" s="68"/>
      <c r="AN200" s="104" t="str">
        <f t="shared" si="50"/>
        <v>Fuel 1</v>
      </c>
      <c r="AQ200" s="68"/>
      <c r="AR200" s="105" t="s">
        <v>93</v>
      </c>
      <c r="AS200" s="123" t="s">
        <v>69</v>
      </c>
      <c r="AT200" s="125">
        <f t="array" ref="AT200">BD200*SUM(IF(AW200=$AW$7:$AW$163,IF(BB200=$AR$7:$AR$163,$AT$7:$AT$163)))+BE200*SUM(IF(AW200=$AW$7:$AW$163,IF(BC200=$AR$7:$AR$163,$AT$7:$AT$163)))</f>
        <v>1.1705000000000001</v>
      </c>
      <c r="AU200" s="123" t="s">
        <v>12</v>
      </c>
      <c r="AV200" s="127">
        <v>1</v>
      </c>
      <c r="AW200" s="128">
        <v>40269</v>
      </c>
      <c r="AX200" s="68"/>
      <c r="AY200" s="68"/>
      <c r="AZ200" s="68"/>
      <c r="BA200" s="134" t="str">
        <f t="shared" si="47"/>
        <v>Fuel 1</v>
      </c>
      <c r="BB200" s="105" t="s">
        <v>95</v>
      </c>
      <c r="BC200" s="68" t="s">
        <v>96</v>
      </c>
      <c r="BD200" s="68">
        <v>0.61</v>
      </c>
      <c r="BE200" s="135">
        <f t="shared" si="46"/>
        <v>0.39</v>
      </c>
    </row>
    <row r="201" spans="31:57">
      <c r="AE201" s="105" t="s">
        <v>93</v>
      </c>
      <c r="AF201" s="12" t="s">
        <v>28</v>
      </c>
      <c r="AG201" s="69">
        <f t="shared" si="49"/>
        <v>8.3765000000000001</v>
      </c>
      <c r="AH201" s="12" t="s">
        <v>12</v>
      </c>
      <c r="AI201" s="13">
        <v>1</v>
      </c>
      <c r="AJ201" s="14">
        <v>40360</v>
      </c>
      <c r="AK201" s="68"/>
      <c r="AL201" s="68"/>
      <c r="AM201" s="68"/>
      <c r="AN201" s="104" t="str">
        <f t="shared" si="50"/>
        <v>Fuel 1</v>
      </c>
      <c r="AQ201" s="68"/>
      <c r="AR201" s="105" t="s">
        <v>93</v>
      </c>
      <c r="AS201" s="123" t="s">
        <v>69</v>
      </c>
      <c r="AT201" s="125">
        <f t="array" ref="AT201">BD201*SUM(IF(AW201=$AW$7:$AW$163,IF(BB201=$AR$7:$AR$163,$AT$7:$AT$163)))+BE201*SUM(IF(AW201=$AW$7:$AW$163,IF(BC201=$AR$7:$AR$163,$AT$7:$AT$163)))</f>
        <v>1.1705000000000001</v>
      </c>
      <c r="AU201" s="123" t="s">
        <v>12</v>
      </c>
      <c r="AV201" s="127">
        <v>1</v>
      </c>
      <c r="AW201" s="128">
        <v>40360</v>
      </c>
      <c r="AX201" s="68"/>
      <c r="AY201" s="68"/>
      <c r="AZ201" s="68"/>
      <c r="BA201" s="134" t="str">
        <f t="shared" si="47"/>
        <v>Fuel 1</v>
      </c>
      <c r="BB201" s="105" t="s">
        <v>95</v>
      </c>
      <c r="BC201" s="68" t="s">
        <v>96</v>
      </c>
      <c r="BD201" s="68">
        <v>0.61</v>
      </c>
      <c r="BE201" s="135">
        <f t="shared" si="46"/>
        <v>0.39</v>
      </c>
    </row>
    <row r="202" spans="31:57">
      <c r="AE202" s="105" t="s">
        <v>93</v>
      </c>
      <c r="AF202" s="12" t="s">
        <v>28</v>
      </c>
      <c r="AG202" s="69">
        <f t="shared" si="49"/>
        <v>8.3765000000000001</v>
      </c>
      <c r="AH202" s="12" t="s">
        <v>12</v>
      </c>
      <c r="AI202" s="13">
        <v>1</v>
      </c>
      <c r="AJ202" s="14">
        <v>40452</v>
      </c>
      <c r="AK202" s="68"/>
      <c r="AL202" s="68"/>
      <c r="AM202" s="68"/>
      <c r="AN202" s="104" t="str">
        <f t="shared" si="50"/>
        <v>Fuel 1</v>
      </c>
      <c r="AQ202" s="68"/>
      <c r="AR202" s="105" t="s">
        <v>93</v>
      </c>
      <c r="AS202" s="123" t="s">
        <v>69</v>
      </c>
      <c r="AT202" s="125">
        <f t="array" ref="AT202">BD202*SUM(IF(AW202=$AW$7:$AW$163,IF(BB202=$AR$7:$AR$163,$AT$7:$AT$163)))+BE202*SUM(IF(AW202=$AW$7:$AW$163,IF(BC202=$AR$7:$AR$163,$AT$7:$AT$163)))</f>
        <v>1.1705000000000001</v>
      </c>
      <c r="AU202" s="123" t="s">
        <v>12</v>
      </c>
      <c r="AV202" s="127">
        <v>1</v>
      </c>
      <c r="AW202" s="128">
        <v>40452</v>
      </c>
      <c r="AX202" s="68"/>
      <c r="AY202" s="68"/>
      <c r="AZ202" s="68"/>
      <c r="BA202" s="134" t="str">
        <f t="shared" si="47"/>
        <v>Fuel 1</v>
      </c>
      <c r="BB202" s="105" t="s">
        <v>95</v>
      </c>
      <c r="BC202" s="68" t="s">
        <v>96</v>
      </c>
      <c r="BD202" s="68">
        <v>0.61</v>
      </c>
      <c r="BE202" s="135">
        <f t="shared" si="46"/>
        <v>0.39</v>
      </c>
    </row>
    <row r="203" spans="31:57">
      <c r="AE203" s="105" t="s">
        <v>94</v>
      </c>
      <c r="AF203" s="12" t="s">
        <v>28</v>
      </c>
      <c r="AG203" s="69">
        <f t="shared" ref="AG203:AG215" si="51">0.7*AG46+0.3*AG20</f>
        <v>12.627999999999998</v>
      </c>
      <c r="AH203" s="12" t="s">
        <v>12</v>
      </c>
      <c r="AI203" s="13">
        <v>1</v>
      </c>
      <c r="AJ203" s="14">
        <v>39356</v>
      </c>
      <c r="AK203" s="68"/>
      <c r="AL203" s="68"/>
      <c r="AM203" s="68"/>
      <c r="AN203" s="104" t="str">
        <f t="shared" si="50"/>
        <v>Fuel 1</v>
      </c>
      <c r="AQ203" s="68"/>
      <c r="AR203" s="105" t="s">
        <v>94</v>
      </c>
      <c r="AS203" s="123" t="s">
        <v>69</v>
      </c>
      <c r="AT203" s="125">
        <f t="array" ref="AT203">BD203*SUM(IF(AW203=$AW$7:$AW$163,IF(BB203=$AR$7:$AR$163,$AT$7:$AT$163)))+BE203*SUM(IF(AW203=$AW$7:$AW$163,IF(BC203=$AR$7:$AR$163,$AT$7:$AT$163)))</f>
        <v>0</v>
      </c>
      <c r="AU203" s="123" t="s">
        <v>12</v>
      </c>
      <c r="AV203" s="127">
        <v>1</v>
      </c>
      <c r="AW203" s="128">
        <v>39356</v>
      </c>
      <c r="AX203" s="68"/>
      <c r="AY203" s="68"/>
      <c r="AZ203" s="68"/>
      <c r="BA203" s="134" t="str">
        <f t="shared" si="47"/>
        <v>Fuel 1</v>
      </c>
      <c r="BB203" s="105" t="s">
        <v>95</v>
      </c>
      <c r="BC203" s="68" t="s">
        <v>96</v>
      </c>
      <c r="BD203" s="68">
        <v>0.7</v>
      </c>
      <c r="BE203" s="135">
        <f t="shared" si="46"/>
        <v>0.30000000000000004</v>
      </c>
    </row>
    <row r="204" spans="31:57">
      <c r="AE204" s="105" t="s">
        <v>94</v>
      </c>
      <c r="AF204" s="12" t="s">
        <v>28</v>
      </c>
      <c r="AG204" s="69">
        <f t="shared" si="51"/>
        <v>12.627999999999998</v>
      </c>
      <c r="AH204" s="12" t="s">
        <v>12</v>
      </c>
      <c r="AI204" s="13">
        <v>1</v>
      </c>
      <c r="AJ204" s="14">
        <v>39448</v>
      </c>
      <c r="AK204" s="68"/>
      <c r="AL204" s="68"/>
      <c r="AM204" s="68"/>
      <c r="AN204" s="104" t="str">
        <f t="shared" si="50"/>
        <v>Fuel 1</v>
      </c>
      <c r="AQ204" s="68"/>
      <c r="AR204" s="105" t="s">
        <v>94</v>
      </c>
      <c r="AS204" s="123" t="s">
        <v>69</v>
      </c>
      <c r="AT204" s="125">
        <f t="array" ref="AT204">BD204*SUM(IF(AW204=$AW$7:$AW$163,IF(BB204=$AR$7:$AR$163,$AT$7:$AT$163)))+BE204*SUM(IF(AW204=$AW$7:$AW$163,IF(BC204=$AR$7:$AR$163,$AT$7:$AT$163)))</f>
        <v>1.7489999999999999</v>
      </c>
      <c r="AU204" s="123" t="s">
        <v>12</v>
      </c>
      <c r="AV204" s="127">
        <v>1</v>
      </c>
      <c r="AW204" s="128">
        <v>39448</v>
      </c>
      <c r="AX204" s="68"/>
      <c r="AY204" s="68"/>
      <c r="AZ204" s="68"/>
      <c r="BA204" s="134" t="str">
        <f t="shared" si="47"/>
        <v>Fuel 1</v>
      </c>
      <c r="BB204" s="105" t="s">
        <v>95</v>
      </c>
      <c r="BC204" s="68" t="s">
        <v>96</v>
      </c>
      <c r="BD204" s="68">
        <v>0.7</v>
      </c>
      <c r="BE204" s="135">
        <f t="shared" si="46"/>
        <v>0.30000000000000004</v>
      </c>
    </row>
    <row r="205" spans="31:57">
      <c r="AE205" s="105" t="s">
        <v>94</v>
      </c>
      <c r="AF205" s="12" t="s">
        <v>28</v>
      </c>
      <c r="AG205" s="69">
        <f t="shared" si="51"/>
        <v>12.627999999999998</v>
      </c>
      <c r="AH205" s="12" t="s">
        <v>12</v>
      </c>
      <c r="AI205" s="13">
        <v>1</v>
      </c>
      <c r="AJ205" s="14">
        <v>39539</v>
      </c>
      <c r="AK205" s="68"/>
      <c r="AL205" s="68"/>
      <c r="AM205" s="68"/>
      <c r="AN205" s="104" t="str">
        <f t="shared" si="50"/>
        <v>Fuel 1</v>
      </c>
      <c r="AQ205" s="68"/>
      <c r="AR205" s="105" t="s">
        <v>94</v>
      </c>
      <c r="AS205" s="123" t="s">
        <v>69</v>
      </c>
      <c r="AT205" s="125">
        <f t="array" ref="AT205">BD205*SUM(IF(AW205=$AW$7:$AW$163,IF(BB205=$AR$7:$AR$163,$AT$7:$AT$163)))+BE205*SUM(IF(AW205=$AW$7:$AW$163,IF(BC205=$AR$7:$AR$163,$AT$7:$AT$163)))</f>
        <v>1.7489999999999999</v>
      </c>
      <c r="AU205" s="123" t="s">
        <v>12</v>
      </c>
      <c r="AV205" s="127">
        <v>1</v>
      </c>
      <c r="AW205" s="128">
        <v>39539</v>
      </c>
      <c r="AX205" s="68"/>
      <c r="AY205" s="68"/>
      <c r="AZ205" s="68"/>
      <c r="BA205" s="134" t="str">
        <f t="shared" si="47"/>
        <v>Fuel 1</v>
      </c>
      <c r="BB205" s="105" t="s">
        <v>95</v>
      </c>
      <c r="BC205" s="68" t="s">
        <v>96</v>
      </c>
      <c r="BD205" s="68">
        <v>0.7</v>
      </c>
      <c r="BE205" s="135">
        <f t="shared" si="46"/>
        <v>0.30000000000000004</v>
      </c>
    </row>
    <row r="206" spans="31:57">
      <c r="AE206" s="105" t="s">
        <v>94</v>
      </c>
      <c r="AF206" s="12" t="s">
        <v>28</v>
      </c>
      <c r="AG206" s="69">
        <f t="shared" si="51"/>
        <v>12.627999999999998</v>
      </c>
      <c r="AH206" s="12" t="s">
        <v>12</v>
      </c>
      <c r="AI206" s="13">
        <v>1</v>
      </c>
      <c r="AJ206" s="14">
        <v>39630</v>
      </c>
      <c r="AK206" s="68"/>
      <c r="AL206" s="68"/>
      <c r="AM206" s="68"/>
      <c r="AN206" s="104" t="str">
        <f t="shared" si="50"/>
        <v>Fuel 1</v>
      </c>
      <c r="AQ206" s="68"/>
      <c r="AR206" s="105" t="s">
        <v>94</v>
      </c>
      <c r="AS206" s="123" t="s">
        <v>69</v>
      </c>
      <c r="AT206" s="125">
        <f t="array" ref="AT206">BD206*SUM(IF(AW206=$AW$7:$AW$163,IF(BB206=$AR$7:$AR$163,$AT$7:$AT$163)))+BE206*SUM(IF(AW206=$AW$7:$AW$163,IF(BC206=$AR$7:$AR$163,$AT$7:$AT$163)))</f>
        <v>1.7489999999999999</v>
      </c>
      <c r="AU206" s="123" t="s">
        <v>12</v>
      </c>
      <c r="AV206" s="127">
        <v>1</v>
      </c>
      <c r="AW206" s="128">
        <v>39630</v>
      </c>
      <c r="AX206" s="68"/>
      <c r="AY206" s="68"/>
      <c r="AZ206" s="68"/>
      <c r="BA206" s="134" t="str">
        <f t="shared" si="47"/>
        <v>Fuel 1</v>
      </c>
      <c r="BB206" s="105" t="s">
        <v>95</v>
      </c>
      <c r="BC206" s="68" t="s">
        <v>96</v>
      </c>
      <c r="BD206" s="68">
        <v>0.7</v>
      </c>
      <c r="BE206" s="135">
        <f t="shared" si="46"/>
        <v>0.30000000000000004</v>
      </c>
    </row>
    <row r="207" spans="31:57">
      <c r="AE207" s="105" t="s">
        <v>94</v>
      </c>
      <c r="AF207" s="12" t="s">
        <v>28</v>
      </c>
      <c r="AG207" s="69">
        <f t="shared" si="51"/>
        <v>12.627999999999998</v>
      </c>
      <c r="AH207" s="12" t="s">
        <v>12</v>
      </c>
      <c r="AI207" s="13">
        <v>1</v>
      </c>
      <c r="AJ207" s="14">
        <v>39722</v>
      </c>
      <c r="AK207" s="68"/>
      <c r="AL207" s="68"/>
      <c r="AM207" s="68"/>
      <c r="AN207" s="104" t="str">
        <f t="shared" si="50"/>
        <v>Fuel 1</v>
      </c>
      <c r="AQ207" s="68"/>
      <c r="AR207" s="105" t="s">
        <v>94</v>
      </c>
      <c r="AS207" s="123" t="s">
        <v>69</v>
      </c>
      <c r="AT207" s="125">
        <f t="array" ref="AT207">BD207*SUM(IF(AW207=$AW$7:$AW$163,IF(BB207=$AR$7:$AR$163,$AT$7:$AT$163)))+BE207*SUM(IF(AW207=$AW$7:$AW$163,IF(BC207=$AR$7:$AR$163,$AT$7:$AT$163)))</f>
        <v>1.7489999999999999</v>
      </c>
      <c r="AU207" s="123" t="s">
        <v>12</v>
      </c>
      <c r="AV207" s="127">
        <v>1</v>
      </c>
      <c r="AW207" s="128">
        <v>39722</v>
      </c>
      <c r="AX207" s="68"/>
      <c r="AY207" s="68"/>
      <c r="AZ207" s="68"/>
      <c r="BA207" s="134" t="str">
        <f t="shared" si="47"/>
        <v>Fuel 1</v>
      </c>
      <c r="BB207" s="105" t="s">
        <v>95</v>
      </c>
      <c r="BC207" s="68" t="s">
        <v>96</v>
      </c>
      <c r="BD207" s="68">
        <v>0.7</v>
      </c>
      <c r="BE207" s="135">
        <f t="shared" si="46"/>
        <v>0.30000000000000004</v>
      </c>
    </row>
    <row r="208" spans="31:57">
      <c r="AE208" s="105" t="s">
        <v>94</v>
      </c>
      <c r="AF208" s="12" t="s">
        <v>28</v>
      </c>
      <c r="AG208" s="69">
        <f t="shared" si="51"/>
        <v>12.627999999999998</v>
      </c>
      <c r="AH208" s="12" t="s">
        <v>12</v>
      </c>
      <c r="AI208" s="13">
        <v>1</v>
      </c>
      <c r="AJ208" s="14">
        <v>39814</v>
      </c>
      <c r="AK208" s="68"/>
      <c r="AL208" s="68"/>
      <c r="AM208" s="68"/>
      <c r="AN208" s="104" t="str">
        <f t="shared" si="50"/>
        <v>Fuel 1</v>
      </c>
      <c r="AQ208" s="68"/>
      <c r="AR208" s="105" t="s">
        <v>94</v>
      </c>
      <c r="AS208" s="123" t="s">
        <v>69</v>
      </c>
      <c r="AT208" s="125">
        <f t="array" ref="AT208">BD208*SUM(IF(AW208=$AW$7:$AW$163,IF(BB208=$AR$7:$AR$163,$AT$7:$AT$163)))+BE208*SUM(IF(AW208=$AW$7:$AW$163,IF(BC208=$AR$7:$AR$163,$AT$7:$AT$163)))</f>
        <v>1.105</v>
      </c>
      <c r="AU208" s="123" t="s">
        <v>12</v>
      </c>
      <c r="AV208" s="127">
        <v>1</v>
      </c>
      <c r="AW208" s="128">
        <v>39814</v>
      </c>
      <c r="AX208" s="68"/>
      <c r="AY208" s="68"/>
      <c r="AZ208" s="68"/>
      <c r="BA208" s="134" t="str">
        <f t="shared" si="47"/>
        <v>Fuel 1</v>
      </c>
      <c r="BB208" s="105" t="s">
        <v>95</v>
      </c>
      <c r="BC208" s="68" t="s">
        <v>96</v>
      </c>
      <c r="BD208" s="68">
        <v>0.7</v>
      </c>
      <c r="BE208" s="135">
        <f t="shared" si="46"/>
        <v>0.30000000000000004</v>
      </c>
    </row>
    <row r="209" spans="31:57">
      <c r="AE209" s="105" t="s">
        <v>94</v>
      </c>
      <c r="AF209" s="12" t="s">
        <v>28</v>
      </c>
      <c r="AG209" s="69">
        <f t="shared" si="51"/>
        <v>12.627999999999998</v>
      </c>
      <c r="AH209" s="12" t="s">
        <v>12</v>
      </c>
      <c r="AI209" s="13">
        <v>1</v>
      </c>
      <c r="AJ209" s="14">
        <v>39904</v>
      </c>
      <c r="AK209" s="68"/>
      <c r="AL209" s="68"/>
      <c r="AM209" s="68"/>
      <c r="AN209" s="104" t="str">
        <f t="shared" si="50"/>
        <v>Fuel 1</v>
      </c>
      <c r="AQ209" s="68"/>
      <c r="AR209" s="105" t="s">
        <v>94</v>
      </c>
      <c r="AS209" s="123" t="s">
        <v>69</v>
      </c>
      <c r="AT209" s="125">
        <f t="array" ref="AT209">BD209*SUM(IF(AW209=$AW$7:$AW$163,IF(BB209=$AR$7:$AR$163,$AT$7:$AT$163)))+BE209*SUM(IF(AW209=$AW$7:$AW$163,IF(BC209=$AR$7:$AR$163,$AT$7:$AT$163)))</f>
        <v>1.105</v>
      </c>
      <c r="AU209" s="123" t="s">
        <v>12</v>
      </c>
      <c r="AV209" s="127">
        <v>1</v>
      </c>
      <c r="AW209" s="128">
        <v>39904</v>
      </c>
      <c r="AX209" s="68"/>
      <c r="AY209" s="68"/>
      <c r="AZ209" s="68"/>
      <c r="BA209" s="134" t="str">
        <f t="shared" si="47"/>
        <v>Fuel 1</v>
      </c>
      <c r="BB209" s="105" t="s">
        <v>95</v>
      </c>
      <c r="BC209" s="68" t="s">
        <v>96</v>
      </c>
      <c r="BD209" s="68">
        <v>0.7</v>
      </c>
      <c r="BE209" s="135">
        <f t="shared" si="46"/>
        <v>0.30000000000000004</v>
      </c>
    </row>
    <row r="210" spans="31:57">
      <c r="AE210" s="107" t="s">
        <v>94</v>
      </c>
      <c r="AF210" s="69" t="s">
        <v>28</v>
      </c>
      <c r="AG210" s="69">
        <f t="shared" si="51"/>
        <v>12.627999999999998</v>
      </c>
      <c r="AH210" s="69" t="s">
        <v>12</v>
      </c>
      <c r="AI210" s="13">
        <v>1</v>
      </c>
      <c r="AJ210" s="14">
        <v>39995</v>
      </c>
      <c r="AK210" s="69"/>
      <c r="AL210" s="69"/>
      <c r="AM210" s="69"/>
      <c r="AN210" s="104" t="str">
        <f t="shared" si="50"/>
        <v>Fuel 1</v>
      </c>
      <c r="AQ210" s="68"/>
      <c r="AR210" s="105" t="s">
        <v>94</v>
      </c>
      <c r="AS210" s="123" t="s">
        <v>69</v>
      </c>
      <c r="AT210" s="125">
        <f t="array" ref="AT210">BD210*SUM(IF(AW210=$AW$7:$AW$163,IF(BB210=$AR$7:$AR$163,$AT$7:$AT$163)))+BE210*SUM(IF(AW210=$AW$7:$AW$163,IF(BC210=$AR$7:$AR$163,$AT$7:$AT$163)))</f>
        <v>1.105</v>
      </c>
      <c r="AU210" s="123" t="s">
        <v>12</v>
      </c>
      <c r="AV210" s="127">
        <v>1</v>
      </c>
      <c r="AW210" s="128">
        <v>39995</v>
      </c>
      <c r="AX210" s="68"/>
      <c r="AY210" s="68"/>
      <c r="AZ210" s="68"/>
      <c r="BA210" s="134" t="str">
        <f t="shared" si="47"/>
        <v>Fuel 1</v>
      </c>
      <c r="BB210" s="105" t="s">
        <v>95</v>
      </c>
      <c r="BC210" s="68" t="s">
        <v>96</v>
      </c>
      <c r="BD210" s="68">
        <v>0.7</v>
      </c>
      <c r="BE210" s="135">
        <f t="shared" si="46"/>
        <v>0.30000000000000004</v>
      </c>
    </row>
    <row r="211" spans="31:57">
      <c r="AE211" s="107" t="s">
        <v>94</v>
      </c>
      <c r="AF211" s="69" t="s">
        <v>28</v>
      </c>
      <c r="AG211" s="69">
        <f t="shared" si="51"/>
        <v>7.5259999999999998</v>
      </c>
      <c r="AH211" s="69" t="s">
        <v>12</v>
      </c>
      <c r="AI211" s="13">
        <v>1</v>
      </c>
      <c r="AJ211" s="14">
        <v>40087</v>
      </c>
      <c r="AK211" s="69"/>
      <c r="AL211" s="69"/>
      <c r="AM211" s="69"/>
      <c r="AN211" s="104" t="str">
        <f t="shared" si="50"/>
        <v>Fuel 1</v>
      </c>
      <c r="AQ211" s="68"/>
      <c r="AR211" s="105" t="s">
        <v>94</v>
      </c>
      <c r="AS211" s="123" t="s">
        <v>69</v>
      </c>
      <c r="AT211" s="125">
        <f t="array" ref="AT211">BD211*SUM(IF(AW211=$AW$7:$AW$163,IF(BB211=$AR$7:$AR$163,$AT$7:$AT$163)))+BE211*SUM(IF(AW211=$AW$7:$AW$163,IF(BC211=$AR$7:$AR$163,$AT$7:$AT$163)))</f>
        <v>1.105</v>
      </c>
      <c r="AU211" s="123" t="s">
        <v>12</v>
      </c>
      <c r="AV211" s="127">
        <v>1</v>
      </c>
      <c r="AW211" s="128">
        <v>40087</v>
      </c>
      <c r="AX211" s="68"/>
      <c r="AY211" s="68"/>
      <c r="AZ211" s="68"/>
      <c r="BA211" s="134" t="str">
        <f t="shared" si="47"/>
        <v>Fuel 1</v>
      </c>
      <c r="BB211" s="105" t="s">
        <v>95</v>
      </c>
      <c r="BC211" s="68" t="s">
        <v>96</v>
      </c>
      <c r="BD211" s="68">
        <v>0.7</v>
      </c>
      <c r="BE211" s="135">
        <f t="shared" si="46"/>
        <v>0.30000000000000004</v>
      </c>
    </row>
    <row r="212" spans="31:57">
      <c r="AE212" s="107" t="s">
        <v>94</v>
      </c>
      <c r="AF212" s="69" t="s">
        <v>28</v>
      </c>
      <c r="AG212" s="69">
        <f t="shared" si="51"/>
        <v>7.7809999999999997</v>
      </c>
      <c r="AH212" s="69" t="s">
        <v>12</v>
      </c>
      <c r="AI212" s="13">
        <v>1</v>
      </c>
      <c r="AJ212" s="14">
        <v>40179</v>
      </c>
      <c r="AK212" s="69"/>
      <c r="AL212" s="69"/>
      <c r="AM212" s="69"/>
      <c r="AN212" s="104" t="str">
        <f t="shared" si="50"/>
        <v>Fuel 1</v>
      </c>
      <c r="AQ212" s="68"/>
      <c r="AR212" s="105" t="s">
        <v>94</v>
      </c>
      <c r="AS212" s="123" t="s">
        <v>69</v>
      </c>
      <c r="AT212" s="125">
        <f t="array" ref="AT212">BD212*SUM(IF(AW212=$AW$7:$AW$163,IF(BB212=$AR$7:$AR$163,$AT$7:$AT$163)))+BE212*SUM(IF(AW212=$AW$7:$AW$163,IF(BC212=$AR$7:$AR$163,$AT$7:$AT$163)))</f>
        <v>1.175</v>
      </c>
      <c r="AU212" s="123" t="s">
        <v>12</v>
      </c>
      <c r="AV212" s="127">
        <v>1</v>
      </c>
      <c r="AW212" s="128">
        <v>40179</v>
      </c>
      <c r="AX212" s="68"/>
      <c r="AY212" s="68"/>
      <c r="AZ212" s="68"/>
      <c r="BA212" s="134" t="str">
        <f t="shared" si="47"/>
        <v>Fuel 1</v>
      </c>
      <c r="BB212" s="105" t="s">
        <v>95</v>
      </c>
      <c r="BC212" s="68" t="s">
        <v>96</v>
      </c>
      <c r="BD212" s="68">
        <v>0.7</v>
      </c>
      <c r="BE212" s="135">
        <f t="shared" si="46"/>
        <v>0.30000000000000004</v>
      </c>
    </row>
    <row r="213" spans="31:57">
      <c r="AE213" s="107" t="s">
        <v>94</v>
      </c>
      <c r="AF213" s="69" t="s">
        <v>28</v>
      </c>
      <c r="AG213" s="69">
        <f t="shared" si="51"/>
        <v>8.0749999999999993</v>
      </c>
      <c r="AH213" s="69" t="s">
        <v>12</v>
      </c>
      <c r="AI213" s="13">
        <v>1</v>
      </c>
      <c r="AJ213" s="14">
        <v>40269</v>
      </c>
      <c r="AK213" s="69"/>
      <c r="AL213" s="69"/>
      <c r="AM213" s="69"/>
      <c r="AN213" s="104" t="str">
        <f t="shared" si="50"/>
        <v>Fuel 1</v>
      </c>
      <c r="AQ213" s="68"/>
      <c r="AR213" s="105" t="s">
        <v>94</v>
      </c>
      <c r="AS213" s="123" t="s">
        <v>69</v>
      </c>
      <c r="AT213" s="125">
        <f t="array" ref="AT213">BD213*SUM(IF(AW213=$AW$7:$AW$163,IF(BB213=$AR$7:$AR$163,$AT$7:$AT$163)))+BE213*SUM(IF(AW213=$AW$7:$AW$163,IF(BC213=$AR$7:$AR$163,$AT$7:$AT$163)))</f>
        <v>1.175</v>
      </c>
      <c r="AU213" s="123" t="s">
        <v>12</v>
      </c>
      <c r="AV213" s="127">
        <v>1</v>
      </c>
      <c r="AW213" s="128">
        <v>40269</v>
      </c>
      <c r="AX213" s="68"/>
      <c r="AY213" s="68"/>
      <c r="AZ213" s="68"/>
      <c r="BA213" s="134" t="str">
        <f t="shared" si="47"/>
        <v>Fuel 1</v>
      </c>
      <c r="BB213" s="105" t="s">
        <v>95</v>
      </c>
      <c r="BC213" s="68" t="s">
        <v>96</v>
      </c>
      <c r="BD213" s="68">
        <v>0.7</v>
      </c>
      <c r="BE213" s="135">
        <f t="shared" si="46"/>
        <v>0.30000000000000004</v>
      </c>
    </row>
    <row r="214" spans="31:57">
      <c r="AE214" s="107" t="s">
        <v>94</v>
      </c>
      <c r="AF214" s="69" t="s">
        <v>28</v>
      </c>
      <c r="AG214" s="69">
        <f t="shared" si="51"/>
        <v>8.0749999999999993</v>
      </c>
      <c r="AH214" s="69" t="s">
        <v>12</v>
      </c>
      <c r="AI214" s="13">
        <v>1</v>
      </c>
      <c r="AJ214" s="14">
        <v>40360</v>
      </c>
      <c r="AK214" s="69"/>
      <c r="AL214" s="69"/>
      <c r="AM214" s="69"/>
      <c r="AN214" s="104" t="str">
        <f t="shared" si="50"/>
        <v>Fuel 1</v>
      </c>
      <c r="AQ214" s="68"/>
      <c r="AR214" s="105" t="s">
        <v>94</v>
      </c>
      <c r="AS214" s="123" t="s">
        <v>69</v>
      </c>
      <c r="AT214" s="125">
        <f t="array" ref="AT214">BD214*SUM(IF(AW214=$AW$7:$AW$163,IF(BB214=$AR$7:$AR$163,$AT$7:$AT$163)))+BE214*SUM(IF(AW214=$AW$7:$AW$163,IF(BC214=$AR$7:$AR$163,$AT$7:$AT$163)))</f>
        <v>1.175</v>
      </c>
      <c r="AU214" s="123" t="s">
        <v>12</v>
      </c>
      <c r="AV214" s="127">
        <v>1</v>
      </c>
      <c r="AW214" s="128">
        <v>40360</v>
      </c>
      <c r="AX214" s="68"/>
      <c r="AY214" s="68"/>
      <c r="AZ214" s="68"/>
      <c r="BA214" s="134" t="str">
        <f t="shared" si="47"/>
        <v>Fuel 1</v>
      </c>
      <c r="BB214" s="105" t="s">
        <v>95</v>
      </c>
      <c r="BC214" s="68" t="s">
        <v>96</v>
      </c>
      <c r="BD214" s="68">
        <v>0.7</v>
      </c>
      <c r="BE214" s="135">
        <f t="shared" si="46"/>
        <v>0.30000000000000004</v>
      </c>
    </row>
    <row r="215" spans="31:57" ht="13.5" thickBot="1">
      <c r="AE215" s="108" t="s">
        <v>94</v>
      </c>
      <c r="AF215" s="109" t="s">
        <v>28</v>
      </c>
      <c r="AG215" s="109">
        <f t="shared" si="51"/>
        <v>8.0749999999999993</v>
      </c>
      <c r="AH215" s="109" t="s">
        <v>12</v>
      </c>
      <c r="AI215" s="111">
        <v>1</v>
      </c>
      <c r="AJ215" s="112">
        <v>40452</v>
      </c>
      <c r="AK215" s="109"/>
      <c r="AL215" s="109"/>
      <c r="AM215" s="109"/>
      <c r="AN215" s="113" t="str">
        <f t="shared" si="50"/>
        <v>Fuel 1</v>
      </c>
      <c r="AQ215" s="68"/>
      <c r="AR215" s="136" t="s">
        <v>94</v>
      </c>
      <c r="AS215" s="137" t="s">
        <v>69</v>
      </c>
      <c r="AT215" s="154">
        <f t="array" ref="AT215">BD215*SUM(IF(AW215=$AW$7:$AW$163,IF(BB215=$AR$7:$AR$163,$AT$7:$AT$163)))+BE215*SUM(IF(AW215=$AW$7:$AW$163,IF(BC215=$AR$7:$AR$163,$AT$7:$AT$163)))</f>
        <v>1.175</v>
      </c>
      <c r="AU215" s="137" t="s">
        <v>12</v>
      </c>
      <c r="AV215" s="138">
        <v>1</v>
      </c>
      <c r="AW215" s="139">
        <v>40452</v>
      </c>
      <c r="AX215" s="140"/>
      <c r="AY215" s="140"/>
      <c r="AZ215" s="140"/>
      <c r="BA215" s="162" t="str">
        <f t="shared" si="47"/>
        <v>Fuel 1</v>
      </c>
      <c r="BB215" s="136" t="s">
        <v>95</v>
      </c>
      <c r="BC215" s="140" t="s">
        <v>96</v>
      </c>
      <c r="BD215" s="140">
        <v>0.7</v>
      </c>
      <c r="BE215" s="144">
        <f t="shared" si="46"/>
        <v>0.30000000000000004</v>
      </c>
    </row>
  </sheetData>
  <mergeCells count="49">
    <mergeCell ref="C66:D67"/>
    <mergeCell ref="B66:B67"/>
    <mergeCell ref="H94:H99"/>
    <mergeCell ref="K5:K6"/>
    <mergeCell ref="H66:H67"/>
    <mergeCell ref="G66:G67"/>
    <mergeCell ref="B94:B99"/>
    <mergeCell ref="C94:D99"/>
    <mergeCell ref="E94:F99"/>
    <mergeCell ref="G94:G99"/>
    <mergeCell ref="S5:S6"/>
    <mergeCell ref="T5:T6"/>
    <mergeCell ref="L5:L6"/>
    <mergeCell ref="Q5:Q6"/>
    <mergeCell ref="R5:R6"/>
    <mergeCell ref="N5:N6"/>
    <mergeCell ref="M5:M6"/>
    <mergeCell ref="O5:O6"/>
    <mergeCell ref="P5:P6"/>
    <mergeCell ref="M4:Q4"/>
    <mergeCell ref="R4:T4"/>
    <mergeCell ref="B4:C4"/>
    <mergeCell ref="B5:B6"/>
    <mergeCell ref="C5:C6"/>
    <mergeCell ref="J5:J6"/>
    <mergeCell ref="I5:I6"/>
    <mergeCell ref="H5:H6"/>
    <mergeCell ref="H4:I4"/>
    <mergeCell ref="J4:L4"/>
    <mergeCell ref="B61:C61"/>
    <mergeCell ref="E66:F67"/>
    <mergeCell ref="AA4:AC4"/>
    <mergeCell ref="U4:W4"/>
    <mergeCell ref="U5:U6"/>
    <mergeCell ref="V5:V6"/>
    <mergeCell ref="W5:W6"/>
    <mergeCell ref="X4:Y4"/>
    <mergeCell ref="Y5:Y6"/>
    <mergeCell ref="X5:X6"/>
    <mergeCell ref="C108:D109"/>
    <mergeCell ref="E108:F109"/>
    <mergeCell ref="G108:G109"/>
    <mergeCell ref="H108:H109"/>
    <mergeCell ref="AG1:AH1"/>
    <mergeCell ref="B80:B81"/>
    <mergeCell ref="C80:D81"/>
    <mergeCell ref="E80:F81"/>
    <mergeCell ref="G80:G81"/>
    <mergeCell ref="H80:H81"/>
  </mergeCells>
  <phoneticPr fontId="1" type="noConversion"/>
  <dataValidations disablePrompts="1" count="1">
    <dataValidation type="list" allowBlank="1" showInputMessage="1" showErrorMessage="1" sqref="C62">
      <formula1>"Yes, No"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Fuel Prices</vt:lpstr>
      <vt:lpstr>active_fuel_names</vt:lpstr>
      <vt:lpstr>active_fuel_prices</vt:lpstr>
      <vt:lpstr>active_fuel_prices_euros</vt:lpstr>
      <vt:lpstr>FX_GBP</vt:lpstr>
      <vt:lpstr>FX_USD</vt:lpstr>
      <vt:lpstr>gb_for_plexos</vt:lpstr>
      <vt:lpstr>Peat_zero</vt:lpstr>
      <vt:lpstr>roi_ni_for_plexos</vt:lpstr>
      <vt:lpstr>scen</vt:lpstr>
    </vt:vector>
  </TitlesOfParts>
  <Company>ESB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Aodhagan Downey</dc:creator>
  <cp:lastModifiedBy>adoyle</cp:lastModifiedBy>
  <cp:lastPrinted>2007-03-19T19:43:04Z</cp:lastPrinted>
  <dcterms:created xsi:type="dcterms:W3CDTF">2007-02-08T13:48:09Z</dcterms:created>
  <dcterms:modified xsi:type="dcterms:W3CDTF">2009-05-21T07:51:27Z</dcterms:modified>
</cp:coreProperties>
</file>